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0. МП Обеспечение чистой водой с 2021 г\2024 г\январь 2024\"/>
    </mc:Choice>
  </mc:AlternateContent>
  <bookViews>
    <workbookView xWindow="0" yWindow="1080" windowWidth="28800" windowHeight="1126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1'!$A$1:$N$15</definedName>
    <definedName name="_xlnm.Print_Area" localSheetId="1">'Приложение 2-ТЭО'!$A$1:$BG$51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0" i="1" l="1"/>
  <c r="AI25" i="1" s="1"/>
  <c r="Y48" i="1"/>
  <c r="Y49" i="1"/>
  <c r="Y50" i="1"/>
  <c r="Y51" i="1"/>
  <c r="Y25" i="1" s="1"/>
  <c r="Y47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Z25" i="1"/>
  <c r="AA25" i="1"/>
  <c r="AB25" i="1"/>
  <c r="AC25" i="1"/>
  <c r="AD25" i="1"/>
  <c r="AE25" i="1"/>
  <c r="AF25" i="1"/>
  <c r="AG25" i="1"/>
  <c r="AH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C51" i="1"/>
  <c r="AX51" i="1"/>
  <c r="AS51" i="1"/>
  <c r="AN51" i="1"/>
  <c r="AI51" i="1"/>
  <c r="AD51" i="1"/>
  <c r="W51" i="1"/>
  <c r="T51" i="1"/>
  <c r="O51" i="1"/>
  <c r="E51" i="1" s="1"/>
  <c r="J51" i="1"/>
  <c r="I51" i="1"/>
  <c r="H51" i="1"/>
  <c r="G51" i="1"/>
  <c r="F51" i="1"/>
  <c r="E26" i="1"/>
  <c r="F26" i="1"/>
  <c r="G26" i="1"/>
  <c r="BC50" i="1"/>
  <c r="AX50" i="1"/>
  <c r="AS50" i="1"/>
  <c r="AN50" i="1"/>
  <c r="AD50" i="1"/>
  <c r="W50" i="1"/>
  <c r="T50" i="1"/>
  <c r="O50" i="1"/>
  <c r="J50" i="1"/>
  <c r="I50" i="1"/>
  <c r="H50" i="1"/>
  <c r="G50" i="1"/>
  <c r="F50" i="1"/>
  <c r="E50" i="1" l="1"/>
  <c r="BC49" i="1"/>
  <c r="AX49" i="1"/>
  <c r="AS49" i="1"/>
  <c r="AN49" i="1"/>
  <c r="AI49" i="1"/>
  <c r="AD49" i="1"/>
  <c r="W49" i="1"/>
  <c r="T49" i="1"/>
  <c r="O49" i="1"/>
  <c r="J49" i="1"/>
  <c r="I49" i="1"/>
  <c r="H49" i="1"/>
  <c r="G49" i="1"/>
  <c r="F49" i="1"/>
  <c r="BC48" i="1"/>
  <c r="AX48" i="1"/>
  <c r="AS48" i="1"/>
  <c r="AN48" i="1"/>
  <c r="AI48" i="1"/>
  <c r="AD48" i="1"/>
  <c r="W48" i="1"/>
  <c r="T48" i="1" s="1"/>
  <c r="E48" i="1" s="1"/>
  <c r="O48" i="1"/>
  <c r="J48" i="1"/>
  <c r="I48" i="1"/>
  <c r="G48" i="1"/>
  <c r="F48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BC24" i="1"/>
  <c r="AX24" i="1"/>
  <c r="AS24" i="1"/>
  <c r="AN24" i="1"/>
  <c r="AI24" i="1"/>
  <c r="AD24" i="1"/>
  <c r="Y24" i="1"/>
  <c r="T24" i="1"/>
  <c r="O24" i="1"/>
  <c r="J24" i="1"/>
  <c r="E24" i="1" s="1"/>
  <c r="I24" i="1"/>
  <c r="H24" i="1"/>
  <c r="G24" i="1"/>
  <c r="F24" i="1"/>
  <c r="BC23" i="1"/>
  <c r="AX23" i="1"/>
  <c r="AS23" i="1"/>
  <c r="AN23" i="1"/>
  <c r="AI23" i="1"/>
  <c r="AD23" i="1"/>
  <c r="Y23" i="1"/>
  <c r="T23" i="1"/>
  <c r="O23" i="1"/>
  <c r="J23" i="1"/>
  <c r="E23" i="1" s="1"/>
  <c r="I23" i="1"/>
  <c r="H23" i="1"/>
  <c r="G23" i="1"/>
  <c r="F23" i="1"/>
  <c r="H5" i="2"/>
  <c r="E49" i="1" l="1"/>
  <c r="H48" i="1"/>
  <c r="BC47" i="1"/>
  <c r="AX47" i="1"/>
  <c r="AS47" i="1"/>
  <c r="AN47" i="1"/>
  <c r="AI47" i="1"/>
  <c r="AD47" i="1"/>
  <c r="W47" i="1"/>
  <c r="T47" i="1"/>
  <c r="O47" i="1"/>
  <c r="J47" i="1"/>
  <c r="I47" i="1"/>
  <c r="H47" i="1"/>
  <c r="G47" i="1"/>
  <c r="F47" i="1"/>
  <c r="E47" i="1" l="1"/>
  <c r="E25" i="1" s="1"/>
  <c r="W29" i="1"/>
  <c r="G5" i="2"/>
  <c r="G12" i="2"/>
  <c r="W18" i="1" l="1"/>
  <c r="W46" i="1" l="1"/>
  <c r="W28" i="1"/>
  <c r="G7" i="2"/>
  <c r="W21" i="1" l="1"/>
  <c r="W34" i="1"/>
  <c r="X42" i="1" l="1"/>
  <c r="W42" i="1"/>
  <c r="X43" i="1"/>
  <c r="W43" i="1"/>
  <c r="BC46" i="1" l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6" i="1" l="1"/>
  <c r="T45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E45" i="1" l="1"/>
  <c r="BC44" i="1" l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E44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T42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21" i="1"/>
  <c r="E22" i="1"/>
  <c r="E42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4" i="1"/>
  <c r="F9" i="2"/>
  <c r="R37" i="1"/>
  <c r="E19" i="1" l="1"/>
  <c r="E20" i="1"/>
  <c r="E16" i="1"/>
  <c r="E17" i="1"/>
  <c r="E15" i="1"/>
  <c r="E18" i="1"/>
  <c r="BC41" i="1" l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E41" i="1" l="1"/>
  <c r="R29" i="1"/>
  <c r="R36" i="1"/>
  <c r="BC40" i="1" l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E40" i="1" l="1"/>
  <c r="R35" i="1"/>
  <c r="T35" i="1"/>
  <c r="T36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E39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E36" i="1" l="1"/>
  <c r="E35" i="1"/>
  <c r="E37" i="1"/>
  <c r="M28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E33" i="1" l="1"/>
  <c r="E14" i="1"/>
  <c r="E3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 l="1"/>
  <c r="M27" i="1"/>
  <c r="N27" i="1"/>
  <c r="BC31" i="1" l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27" i="1" l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6" i="1"/>
  <c r="AX26" i="1"/>
  <c r="AS26" i="1"/>
  <c r="AN26" i="1"/>
  <c r="AI26" i="1"/>
  <c r="AD26" i="1"/>
  <c r="Y26" i="1"/>
  <c r="T26" i="1"/>
  <c r="O26" i="1"/>
  <c r="J26" i="1"/>
  <c r="I26" i="1"/>
  <c r="H26" i="1"/>
  <c r="E28" i="1" l="1"/>
  <c r="AA10" i="1" l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<sst xmlns="http://schemas.openxmlformats.org/spreadsheetml/2006/main" count="298" uniqueCount="144">
  <si>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</si>
  <si>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</si>
  <si>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</si>
  <si>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</si>
  <si>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</si>
  <si>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</si>
  <si>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</si>
  <si>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</si>
  <si>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</si>
  <si>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</si>
  <si>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</si>
  <si>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</si>
  <si>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</si>
  <si>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</si>
  <si>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</si>
  <si>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</si>
  <si>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</si>
  <si>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</si>
  <si>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</si>
  <si>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</si>
  <si>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</si>
  <si>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</si>
  <si>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</si>
  <si>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</si>
  <si>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</si>
  <si>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</si>
  <si>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</si>
  <si>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</si>
  <si>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</si>
  <si>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</si>
  <si>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</si>
  <si>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</si>
  <si>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</si>
  <si>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</si>
  <si>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</si>
  <si>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</si>
  <si>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</si>
  <si>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</si>
  <si>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</si>
  <si>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</si>
  <si>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</si>
  <si>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</si>
  <si>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</si>
  <si>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</si>
  <si>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</si>
  <si>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</si>
  <si>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</si>
  <si>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</si>
  <si>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</si>
  <si>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</si>
  <si>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</si>
  <si>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</si>
  <si>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</si>
  <si>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</si>
  <si>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</si>
  <si>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</si>
  <si>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</si>
  <si>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</si>
  <si>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</si>
  <si>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</si>
  <si>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</si>
  <si>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</si>
  <si>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</si>
  <si>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</si>
  <si>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</si>
  <si>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</si>
  <si>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</si>
  <si>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</si>
  <si>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</si>
  <si>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</si>
  <si>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</si>
  <si>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</si>
  <si>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</si>
  <si>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</si>
  <si>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</si>
  <si>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выданных заключений по гидрогеологической оценке территорий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</si>
  <si>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</si>
  <si>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</si>
  <si>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</si>
  <si>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</si>
  <si>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</si>
  <si>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</si>
  <si>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</si>
  <si>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</si>
  <si>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</si>
  <si>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</si>
  <si>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</si>
  <si>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</si>
  <si>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</si>
  <si>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</si>
  <si>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</si>
  <si>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</si>
  <si>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</si>
  <si>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</si>
  <si>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</si>
  <si>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</si>
  <si>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</si>
  <si>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</si>
  <si>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</si>
  <si>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</si>
  <si>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</si>
  <si>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</si>
  <si>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</si>
  <si>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</si>
  <si>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</si>
  <si>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</si>
  <si>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</si>
  <si>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</si>
  <si>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</si>
  <si>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</si>
  <si>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</si>
  <si>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</si>
  <si>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</si>
  <si>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</si>
  <si>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</si>
  <si>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</si>
  <si>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</si>
  <si>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</si>
  <si>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</si>
  <si>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</si>
  <si>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</si>
  <si>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</si>
  <si>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</si>
  <si>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</si>
  <si>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</si>
  <si>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</si>
  <si>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</si>
  <si>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</si>
  <si>
    <t>2.22</t>
  </si>
  <si>
    <t>Поставка, монтаж и пуско-наладочные работы БВПУ в д. Вижас Сельского поселения «Омский сельсовет» ЗР НАО</t>
  </si>
  <si>
    <t>1.12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</si>
  <si>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</si>
  <si>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1.13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</si>
  <si>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</si>
  <si>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2.23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</si>
  <si>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</si>
  <si>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</si>
  <si>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2.24</t>
  </si>
  <si>
    <t>2.25</t>
  </si>
  <si>
    <t>Оборудование водоподготовительного узла в колодце № 2 с. Ома Сельского поселения «Омский сельсовет» ЗР НАО</t>
  </si>
  <si>
    <t>2.26</t>
  </si>
  <si>
    <t>Строительство водопроводной сети в д. Лабожское Сельского поселения «Великовисочный сельсовет» ЗР НАО</t>
  </si>
  <si>
    <t>протяженность построенных водопроводных сетей</t>
  </si>
  <si>
    <t>километр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</si>
</sst>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166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9" fontId="3" fillId="0" borderId="5" xfId="0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view="pageBreakPreview" topLeftCell="A4" zoomScaleNormal="100" zoomScaleSheetLayoutView="100" workbookViewId="0">
      <selection activeCell="H12" sqref="H12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67" t="s">
        <v>35</v>
      </c>
      <c r="K1" s="67"/>
      <c r="L1" s="67"/>
      <c r="M1" s="67"/>
      <c r="N1" s="67"/>
    </row>
    <row r="2" spans="1:14" ht="60" customHeight="1" x14ac:dyDescent="0.25">
      <c r="A2" s="68" t="s">
        <v>34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36.75" customHeight="1" x14ac:dyDescent="0.25">
      <c r="A3" s="69" t="s">
        <v>22</v>
      </c>
      <c r="B3" s="69" t="s">
        <v>23</v>
      </c>
      <c r="C3" s="69" t="s">
        <v>24</v>
      </c>
      <c r="D3" s="69" t="s">
        <v>25</v>
      </c>
      <c r="E3" s="70" t="s">
        <v>26</v>
      </c>
      <c r="F3" s="71"/>
      <c r="G3" s="71"/>
      <c r="H3" s="71"/>
      <c r="I3" s="71"/>
      <c r="J3" s="71"/>
      <c r="K3" s="71"/>
      <c r="L3" s="71"/>
      <c r="M3" s="71"/>
      <c r="N3" s="72"/>
    </row>
    <row r="4" spans="1:14" ht="53.25" customHeight="1" x14ac:dyDescent="0.25">
      <c r="A4" s="69"/>
      <c r="B4" s="69"/>
      <c r="C4" s="69"/>
      <c r="D4" s="69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f>214-6-40</f>
        <v>168</v>
      </c>
      <c r="H5" s="43">
        <f>40+123</f>
        <v>163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64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60" x14ac:dyDescent="0.25">
      <c r="A7" s="65"/>
      <c r="B7" s="30" t="s">
        <v>75</v>
      </c>
      <c r="C7" s="31" t="s">
        <v>30</v>
      </c>
      <c r="D7" s="58">
        <v>0</v>
      </c>
      <c r="E7" s="31">
        <v>2</v>
      </c>
      <c r="F7" s="43">
        <v>2</v>
      </c>
      <c r="G7" s="43">
        <f>2+2-1</f>
        <v>3</v>
      </c>
      <c r="H7" s="43">
        <v>1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65"/>
      <c r="B8" s="30" t="s">
        <v>76</v>
      </c>
      <c r="C8" s="31" t="s">
        <v>30</v>
      </c>
      <c r="D8" s="58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65"/>
      <c r="B9" s="30" t="s">
        <v>97</v>
      </c>
      <c r="C9" s="31" t="s">
        <v>30</v>
      </c>
      <c r="D9" s="58">
        <v>0</v>
      </c>
      <c r="E9" s="58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65"/>
      <c r="B10" s="30" t="s">
        <v>107</v>
      </c>
      <c r="C10" s="31" t="s">
        <v>30</v>
      </c>
      <c r="D10" s="58">
        <v>0</v>
      </c>
      <c r="E10" s="58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65"/>
      <c r="B11" s="30" t="s">
        <v>116</v>
      </c>
      <c r="C11" s="31" t="s">
        <v>30</v>
      </c>
      <c r="D11" s="58">
        <v>0</v>
      </c>
      <c r="E11" s="58">
        <v>0</v>
      </c>
      <c r="F11" s="43">
        <v>0</v>
      </c>
      <c r="G11" s="43">
        <v>2</v>
      </c>
      <c r="H11" s="43">
        <v>2</v>
      </c>
      <c r="I11" s="28">
        <v>0</v>
      </c>
      <c r="J11" s="43">
        <v>1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65"/>
      <c r="B12" s="30" t="s">
        <v>122</v>
      </c>
      <c r="C12" s="31" t="s">
        <v>30</v>
      </c>
      <c r="D12" s="58">
        <v>0</v>
      </c>
      <c r="E12" s="58">
        <v>0</v>
      </c>
      <c r="F12" s="43">
        <v>0</v>
      </c>
      <c r="G12" s="43">
        <f>1+1</f>
        <v>2</v>
      </c>
      <c r="H12" s="43">
        <v>1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75" x14ac:dyDescent="0.25">
      <c r="A13" s="65"/>
      <c r="B13" s="30" t="s">
        <v>125</v>
      </c>
      <c r="C13" s="31" t="s">
        <v>30</v>
      </c>
      <c r="D13" s="58">
        <v>0</v>
      </c>
      <c r="E13" s="58">
        <v>0</v>
      </c>
      <c r="F13" s="43">
        <v>0</v>
      </c>
      <c r="G13" s="43">
        <v>0</v>
      </c>
      <c r="H13" s="43">
        <v>1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ht="30" x14ac:dyDescent="0.25">
      <c r="A14" s="66"/>
      <c r="B14" s="30" t="s">
        <v>142</v>
      </c>
      <c r="C14" s="31" t="s">
        <v>143</v>
      </c>
      <c r="D14" s="58">
        <v>0</v>
      </c>
      <c r="E14" s="58">
        <v>0</v>
      </c>
      <c r="F14" s="43">
        <v>0</v>
      </c>
      <c r="G14" s="43">
        <v>0</v>
      </c>
      <c r="H14" s="28">
        <v>2.4900000000000002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</row>
    <row r="15" spans="1:14" ht="30" x14ac:dyDescent="0.25">
      <c r="A15" s="30" t="s">
        <v>58</v>
      </c>
      <c r="B15" s="30" t="s">
        <v>59</v>
      </c>
      <c r="C15" s="34" t="s">
        <v>30</v>
      </c>
      <c r="D15" s="58">
        <v>0</v>
      </c>
      <c r="E15" s="34">
        <v>1</v>
      </c>
      <c r="F15" s="43">
        <v>0</v>
      </c>
      <c r="G15" s="43">
        <v>1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</row>
  </sheetData>
  <mergeCells count="8">
    <mergeCell ref="A6:A14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51"/>
  <sheetViews>
    <sheetView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50" sqref="B5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8" t="s">
        <v>33</v>
      </c>
      <c r="BF1" s="78"/>
      <c r="BG1" s="78"/>
    </row>
    <row r="2" spans="1:62" ht="25.5" customHeight="1" x14ac:dyDescent="0.25">
      <c r="BE2" s="78"/>
      <c r="BF2" s="78"/>
      <c r="BG2" s="78"/>
    </row>
    <row r="3" spans="1:62" ht="30.75" customHeight="1" x14ac:dyDescent="0.25">
      <c r="A3" s="79" t="s">
        <v>32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1"/>
      <c r="BE3" s="78"/>
      <c r="BF3" s="78"/>
      <c r="BG3" s="78"/>
      <c r="BH3" s="15"/>
      <c r="BI3" s="15"/>
      <c r="BJ3" s="15"/>
    </row>
    <row r="4" spans="1:62" x14ac:dyDescent="0.25">
      <c r="E4" s="3"/>
    </row>
    <row r="5" spans="1:62" x14ac:dyDescent="0.25">
      <c r="A5" s="80" t="s">
        <v>0</v>
      </c>
      <c r="B5" s="76" t="s">
        <v>1</v>
      </c>
      <c r="C5" s="76" t="s">
        <v>2</v>
      </c>
      <c r="D5" s="76" t="s">
        <v>3</v>
      </c>
      <c r="E5" s="77" t="s">
        <v>31</v>
      </c>
      <c r="F5" s="77"/>
      <c r="G5" s="77"/>
      <c r="H5" s="77"/>
      <c r="I5" s="77"/>
      <c r="J5" s="81" t="s">
        <v>50</v>
      </c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3"/>
    </row>
    <row r="6" spans="1:62" x14ac:dyDescent="0.25">
      <c r="A6" s="80"/>
      <c r="B6" s="76"/>
      <c r="C6" s="76"/>
      <c r="D6" s="76"/>
      <c r="E6" s="77"/>
      <c r="F6" s="77"/>
      <c r="G6" s="77"/>
      <c r="H6" s="77"/>
      <c r="I6" s="77"/>
      <c r="J6" s="77" t="s">
        <v>4</v>
      </c>
      <c r="K6" s="77"/>
      <c r="L6" s="77"/>
      <c r="M6" s="77"/>
      <c r="N6" s="77"/>
      <c r="O6" s="77" t="s">
        <v>5</v>
      </c>
      <c r="P6" s="77"/>
      <c r="Q6" s="77"/>
      <c r="R6" s="77"/>
      <c r="S6" s="77"/>
      <c r="T6" s="77" t="s">
        <v>6</v>
      </c>
      <c r="U6" s="77"/>
      <c r="V6" s="77"/>
      <c r="W6" s="77"/>
      <c r="X6" s="77"/>
      <c r="Y6" s="77" t="s">
        <v>7</v>
      </c>
      <c r="Z6" s="77"/>
      <c r="AA6" s="77"/>
      <c r="AB6" s="77"/>
      <c r="AC6" s="77"/>
      <c r="AD6" s="77" t="s">
        <v>8</v>
      </c>
      <c r="AE6" s="77"/>
      <c r="AF6" s="77"/>
      <c r="AG6" s="77"/>
      <c r="AH6" s="77"/>
      <c r="AI6" s="77" t="s">
        <v>9</v>
      </c>
      <c r="AJ6" s="77"/>
      <c r="AK6" s="77"/>
      <c r="AL6" s="77"/>
      <c r="AM6" s="77"/>
      <c r="AN6" s="77" t="s">
        <v>10</v>
      </c>
      <c r="AO6" s="77"/>
      <c r="AP6" s="77"/>
      <c r="AQ6" s="77"/>
      <c r="AR6" s="77"/>
      <c r="AS6" s="77" t="s">
        <v>11</v>
      </c>
      <c r="AT6" s="77"/>
      <c r="AU6" s="77"/>
      <c r="AV6" s="77"/>
      <c r="AW6" s="77"/>
      <c r="AX6" s="77" t="s">
        <v>12</v>
      </c>
      <c r="AY6" s="77"/>
      <c r="AZ6" s="77"/>
      <c r="BA6" s="77"/>
      <c r="BB6" s="77"/>
      <c r="BC6" s="77" t="s">
        <v>13</v>
      </c>
      <c r="BD6" s="77"/>
      <c r="BE6" s="77"/>
      <c r="BF6" s="77"/>
      <c r="BG6" s="77"/>
    </row>
    <row r="7" spans="1:62" x14ac:dyDescent="0.25">
      <c r="A7" s="80"/>
      <c r="B7" s="76"/>
      <c r="C7" s="76"/>
      <c r="D7" s="76"/>
      <c r="E7" s="74" t="s">
        <v>14</v>
      </c>
      <c r="F7" s="75" t="s">
        <v>15</v>
      </c>
      <c r="G7" s="75"/>
      <c r="H7" s="75"/>
      <c r="I7" s="75"/>
      <c r="J7" s="74" t="s">
        <v>14</v>
      </c>
      <c r="K7" s="75" t="s">
        <v>15</v>
      </c>
      <c r="L7" s="75"/>
      <c r="M7" s="75"/>
      <c r="N7" s="75"/>
      <c r="O7" s="74" t="s">
        <v>14</v>
      </c>
      <c r="P7" s="75" t="s">
        <v>15</v>
      </c>
      <c r="Q7" s="75"/>
      <c r="R7" s="75"/>
      <c r="S7" s="75"/>
      <c r="T7" s="74" t="s">
        <v>14</v>
      </c>
      <c r="U7" s="75" t="s">
        <v>15</v>
      </c>
      <c r="V7" s="75"/>
      <c r="W7" s="75"/>
      <c r="X7" s="75"/>
      <c r="Y7" s="74" t="s">
        <v>14</v>
      </c>
      <c r="Z7" s="75" t="s">
        <v>15</v>
      </c>
      <c r="AA7" s="75"/>
      <c r="AB7" s="75"/>
      <c r="AC7" s="75"/>
      <c r="AD7" s="74" t="s">
        <v>14</v>
      </c>
      <c r="AE7" s="75" t="s">
        <v>15</v>
      </c>
      <c r="AF7" s="75"/>
      <c r="AG7" s="75"/>
      <c r="AH7" s="75"/>
      <c r="AI7" s="74" t="s">
        <v>14</v>
      </c>
      <c r="AJ7" s="75" t="s">
        <v>15</v>
      </c>
      <c r="AK7" s="75"/>
      <c r="AL7" s="75"/>
      <c r="AM7" s="75"/>
      <c r="AN7" s="74" t="s">
        <v>14</v>
      </c>
      <c r="AO7" s="75" t="s">
        <v>15</v>
      </c>
      <c r="AP7" s="75"/>
      <c r="AQ7" s="75"/>
      <c r="AR7" s="75"/>
      <c r="AS7" s="74" t="s">
        <v>14</v>
      </c>
      <c r="AT7" s="75" t="s">
        <v>15</v>
      </c>
      <c r="AU7" s="75"/>
      <c r="AV7" s="75"/>
      <c r="AW7" s="75"/>
      <c r="AX7" s="74" t="s">
        <v>14</v>
      </c>
      <c r="AY7" s="75" t="s">
        <v>15</v>
      </c>
      <c r="AZ7" s="75"/>
      <c r="BA7" s="75"/>
      <c r="BB7" s="75"/>
      <c r="BC7" s="74" t="s">
        <v>14</v>
      </c>
      <c r="BD7" s="75" t="s">
        <v>15</v>
      </c>
      <c r="BE7" s="75"/>
      <c r="BF7" s="75"/>
      <c r="BG7" s="75"/>
    </row>
    <row r="8" spans="1:62" s="7" customFormat="1" ht="35.25" customHeight="1" x14ac:dyDescent="0.25">
      <c r="A8" s="80"/>
      <c r="B8" s="76"/>
      <c r="C8" s="76"/>
      <c r="D8" s="76"/>
      <c r="E8" s="74"/>
      <c r="F8" s="37" t="s">
        <v>16</v>
      </c>
      <c r="G8" s="37" t="s">
        <v>17</v>
      </c>
      <c r="H8" s="37" t="s">
        <v>18</v>
      </c>
      <c r="I8" s="37" t="s">
        <v>19</v>
      </c>
      <c r="J8" s="74"/>
      <c r="K8" s="37" t="s">
        <v>16</v>
      </c>
      <c r="L8" s="37" t="s">
        <v>17</v>
      </c>
      <c r="M8" s="37" t="s">
        <v>18</v>
      </c>
      <c r="N8" s="37" t="s">
        <v>19</v>
      </c>
      <c r="O8" s="74"/>
      <c r="P8" s="37" t="s">
        <v>16</v>
      </c>
      <c r="Q8" s="37" t="s">
        <v>17</v>
      </c>
      <c r="R8" s="37" t="s">
        <v>18</v>
      </c>
      <c r="S8" s="37" t="s">
        <v>19</v>
      </c>
      <c r="T8" s="74"/>
      <c r="U8" s="37" t="s">
        <v>16</v>
      </c>
      <c r="V8" s="37" t="s">
        <v>17</v>
      </c>
      <c r="W8" s="37" t="s">
        <v>18</v>
      </c>
      <c r="X8" s="37" t="s">
        <v>19</v>
      </c>
      <c r="Y8" s="74"/>
      <c r="Z8" s="37" t="s">
        <v>16</v>
      </c>
      <c r="AA8" s="37" t="s">
        <v>17</v>
      </c>
      <c r="AB8" s="37" t="s">
        <v>18</v>
      </c>
      <c r="AC8" s="37" t="s">
        <v>19</v>
      </c>
      <c r="AD8" s="74"/>
      <c r="AE8" s="37" t="s">
        <v>16</v>
      </c>
      <c r="AF8" s="37" t="s">
        <v>17</v>
      </c>
      <c r="AG8" s="37" t="s">
        <v>18</v>
      </c>
      <c r="AH8" s="37" t="s">
        <v>19</v>
      </c>
      <c r="AI8" s="74"/>
      <c r="AJ8" s="37" t="s">
        <v>16</v>
      </c>
      <c r="AK8" s="37" t="s">
        <v>17</v>
      </c>
      <c r="AL8" s="37" t="s">
        <v>18</v>
      </c>
      <c r="AM8" s="37" t="s">
        <v>19</v>
      </c>
      <c r="AN8" s="74"/>
      <c r="AO8" s="37" t="s">
        <v>16</v>
      </c>
      <c r="AP8" s="37" t="s">
        <v>17</v>
      </c>
      <c r="AQ8" s="37" t="s">
        <v>18</v>
      </c>
      <c r="AR8" s="37" t="s">
        <v>19</v>
      </c>
      <c r="AS8" s="74"/>
      <c r="AT8" s="37" t="s">
        <v>16</v>
      </c>
      <c r="AU8" s="37" t="s">
        <v>17</v>
      </c>
      <c r="AV8" s="37" t="s">
        <v>18</v>
      </c>
      <c r="AW8" s="37" t="s">
        <v>19</v>
      </c>
      <c r="AX8" s="74"/>
      <c r="AY8" s="37" t="s">
        <v>16</v>
      </c>
      <c r="AZ8" s="37" t="s">
        <v>17</v>
      </c>
      <c r="BA8" s="37" t="s">
        <v>18</v>
      </c>
      <c r="BB8" s="37" t="s">
        <v>19</v>
      </c>
      <c r="BC8" s="74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76" t="s">
        <v>29</v>
      </c>
      <c r="C10" s="76"/>
      <c r="D10" s="76"/>
      <c r="E10" s="8">
        <f t="shared" ref="E10:AJ10" si="0">E11+E25</f>
        <v>198606.6</v>
      </c>
      <c r="F10" s="8">
        <f t="shared" si="0"/>
        <v>0</v>
      </c>
      <c r="G10" s="8">
        <f t="shared" si="0"/>
        <v>4545</v>
      </c>
      <c r="H10" s="8">
        <f t="shared" si="0"/>
        <v>178511.09999999998</v>
      </c>
      <c r="I10" s="8">
        <f t="shared" si="0"/>
        <v>15550.5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54786.099999999991</v>
      </c>
      <c r="U10" s="8">
        <f t="shared" si="0"/>
        <v>0</v>
      </c>
      <c r="V10" s="8">
        <f t="shared" si="0"/>
        <v>4545</v>
      </c>
      <c r="W10" s="8">
        <f t="shared" si="0"/>
        <v>46995</v>
      </c>
      <c r="X10" s="8">
        <f t="shared" si="0"/>
        <v>3246.1000000000004</v>
      </c>
      <c r="Y10" s="8">
        <f t="shared" si="0"/>
        <v>58652.700000000004</v>
      </c>
      <c r="Z10" s="8">
        <f t="shared" si="0"/>
        <v>0</v>
      </c>
      <c r="AA10" s="8">
        <f t="shared" si="0"/>
        <v>0</v>
      </c>
      <c r="AB10" s="8">
        <f t="shared" si="0"/>
        <v>55093.500000000007</v>
      </c>
      <c r="AC10" s="8">
        <f t="shared" si="0"/>
        <v>3559.2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5286.2</v>
      </c>
      <c r="AJ10" s="8">
        <f t="shared" si="0"/>
        <v>0</v>
      </c>
      <c r="AK10" s="8">
        <f t="shared" ref="AK10:BG10" si="1">AK11+AK25</f>
        <v>0</v>
      </c>
      <c r="AL10" s="8">
        <f t="shared" si="1"/>
        <v>5233.3</v>
      </c>
      <c r="AM10" s="8">
        <f t="shared" si="1"/>
        <v>52.9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73" t="s">
        <v>36</v>
      </c>
      <c r="C11" s="73"/>
      <c r="D11" s="73"/>
      <c r="E11" s="8">
        <f>SUM(E12:E24)</f>
        <v>6261.1000000000013</v>
      </c>
      <c r="F11" s="8">
        <f t="shared" ref="F11:BG11" si="2">SUM(F12:F24)</f>
        <v>0</v>
      </c>
      <c r="G11" s="8">
        <f t="shared" si="2"/>
        <v>0</v>
      </c>
      <c r="H11" s="8">
        <f t="shared" si="2"/>
        <v>6261.1000000000013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2013.2</v>
      </c>
      <c r="U11" s="8">
        <f t="shared" si="2"/>
        <v>0</v>
      </c>
      <c r="V11" s="8">
        <f t="shared" si="2"/>
        <v>0</v>
      </c>
      <c r="W11" s="8">
        <f t="shared" si="2"/>
        <v>2013.2</v>
      </c>
      <c r="X11" s="8">
        <f t="shared" si="2"/>
        <v>0</v>
      </c>
      <c r="Y11" s="8">
        <f t="shared" si="2"/>
        <v>1137.8</v>
      </c>
      <c r="Z11" s="8">
        <f t="shared" si="2"/>
        <v>0</v>
      </c>
      <c r="AA11" s="8">
        <f t="shared" si="2"/>
        <v>0</v>
      </c>
      <c r="AB11" s="8">
        <f t="shared" si="2"/>
        <v>1137.8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11">
        <f t="shared" si="3"/>
        <v>772.9</v>
      </c>
      <c r="I12" s="11">
        <f t="shared" si="3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11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10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1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2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3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4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5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6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7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8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83</v>
      </c>
      <c r="B14" s="20" t="s">
        <v>85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11">
        <f t="shared" si="7"/>
        <v>1476.2</v>
      </c>
      <c r="I14" s="11">
        <f t="shared" si="8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84</v>
      </c>
      <c r="B15" s="20" t="s">
        <v>86</v>
      </c>
      <c r="C15" s="19" t="s">
        <v>21</v>
      </c>
      <c r="D15" s="19" t="s">
        <v>21</v>
      </c>
      <c r="E15" s="11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11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40">
        <f t="shared" ref="J15" si="24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5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6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7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8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9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30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1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2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3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90</v>
      </c>
      <c r="B16" s="20" t="s">
        <v>88</v>
      </c>
      <c r="C16" s="19" t="s">
        <v>21</v>
      </c>
      <c r="D16" s="19" t="s">
        <v>54</v>
      </c>
      <c r="E16" s="11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11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40">
        <f t="shared" ref="J16:J20" si="39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40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1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2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3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4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5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6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7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8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91</v>
      </c>
      <c r="B17" s="20" t="s">
        <v>89</v>
      </c>
      <c r="C17" s="19" t="s">
        <v>21</v>
      </c>
      <c r="D17" s="19" t="s">
        <v>54</v>
      </c>
      <c r="E17" s="11">
        <f t="shared" si="34"/>
        <v>47.5</v>
      </c>
      <c r="F17" s="11">
        <f t="shared" si="35"/>
        <v>0</v>
      </c>
      <c r="G17" s="11">
        <f t="shared" si="36"/>
        <v>0</v>
      </c>
      <c r="H17" s="11">
        <f t="shared" si="37"/>
        <v>47.5</v>
      </c>
      <c r="I17" s="11">
        <f t="shared" si="38"/>
        <v>0</v>
      </c>
      <c r="J17" s="40">
        <f t="shared" si="39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40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1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2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3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4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5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6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7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8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26" x14ac:dyDescent="0.25">
      <c r="A18" s="10" t="s">
        <v>108</v>
      </c>
      <c r="B18" s="59" t="s">
        <v>109</v>
      </c>
      <c r="C18" s="19" t="s">
        <v>21</v>
      </c>
      <c r="D18" s="19" t="s">
        <v>21</v>
      </c>
      <c r="E18" s="11">
        <f t="shared" si="34"/>
        <v>198.79999999999998</v>
      </c>
      <c r="F18" s="11">
        <f t="shared" si="35"/>
        <v>0</v>
      </c>
      <c r="G18" s="11">
        <f t="shared" si="36"/>
        <v>0</v>
      </c>
      <c r="H18" s="11">
        <f t="shared" si="37"/>
        <v>198.79999999999998</v>
      </c>
      <c r="I18" s="11">
        <f t="shared" si="38"/>
        <v>0</v>
      </c>
      <c r="J18" s="40">
        <f t="shared" si="39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40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1"/>
        <v>109.99999999999999</v>
      </c>
      <c r="U18" s="27">
        <v>0</v>
      </c>
      <c r="V18" s="27">
        <v>0</v>
      </c>
      <c r="W18" s="42">
        <f>198.7-88.7</f>
        <v>109.99999999999999</v>
      </c>
      <c r="X18" s="27">
        <v>0</v>
      </c>
      <c r="Y18" s="35">
        <f t="shared" si="42"/>
        <v>88.8</v>
      </c>
      <c r="Z18" s="27">
        <v>0</v>
      </c>
      <c r="AA18" s="27">
        <v>0</v>
      </c>
      <c r="AB18" s="42">
        <v>88.8</v>
      </c>
      <c r="AC18" s="27">
        <v>0</v>
      </c>
      <c r="AD18" s="25">
        <f t="shared" si="43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4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5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6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7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8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0.25" x14ac:dyDescent="0.25">
      <c r="A19" s="10" t="s">
        <v>110</v>
      </c>
      <c r="B19" s="59" t="s">
        <v>117</v>
      </c>
      <c r="C19" s="19" t="s">
        <v>21</v>
      </c>
      <c r="D19" s="19" t="s">
        <v>21</v>
      </c>
      <c r="E19" s="11">
        <f t="shared" si="34"/>
        <v>1151.7</v>
      </c>
      <c r="F19" s="11">
        <f t="shared" si="35"/>
        <v>0</v>
      </c>
      <c r="G19" s="11">
        <f t="shared" si="36"/>
        <v>0</v>
      </c>
      <c r="H19" s="11">
        <f t="shared" si="37"/>
        <v>1151.7</v>
      </c>
      <c r="I19" s="11">
        <f t="shared" si="38"/>
        <v>0</v>
      </c>
      <c r="J19" s="40">
        <f t="shared" si="39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40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1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2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3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4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5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6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7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8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0.25" x14ac:dyDescent="0.25">
      <c r="A20" s="10" t="s">
        <v>111</v>
      </c>
      <c r="B20" s="59" t="s">
        <v>112</v>
      </c>
      <c r="C20" s="19" t="s">
        <v>21</v>
      </c>
      <c r="D20" s="19" t="s">
        <v>21</v>
      </c>
      <c r="E20" s="11">
        <f t="shared" si="34"/>
        <v>258.60000000000002</v>
      </c>
      <c r="F20" s="11">
        <f t="shared" si="35"/>
        <v>0</v>
      </c>
      <c r="G20" s="11">
        <f t="shared" si="36"/>
        <v>0</v>
      </c>
      <c r="H20" s="11">
        <f t="shared" si="37"/>
        <v>258.60000000000002</v>
      </c>
      <c r="I20" s="11">
        <f t="shared" si="38"/>
        <v>0</v>
      </c>
      <c r="J20" s="40">
        <f t="shared" si="39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40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1"/>
        <v>258.60000000000002</v>
      </c>
      <c r="U20" s="27">
        <v>0</v>
      </c>
      <c r="V20" s="27">
        <v>0</v>
      </c>
      <c r="W20" s="57">
        <v>258.60000000000002</v>
      </c>
      <c r="X20" s="27">
        <v>0</v>
      </c>
      <c r="Y20" s="25">
        <f t="shared" si="42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3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4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5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6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7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8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78.75" x14ac:dyDescent="0.25">
      <c r="A21" s="10" t="s">
        <v>118</v>
      </c>
      <c r="B21" s="59" t="s">
        <v>88</v>
      </c>
      <c r="C21" s="19" t="s">
        <v>21</v>
      </c>
      <c r="D21" s="19" t="s">
        <v>54</v>
      </c>
      <c r="E21" s="11">
        <f t="shared" ref="E21:E22" si="49">J21+O21+T21+Y21+AD21+AI21+AN21+AS21+AX21+BC21</f>
        <v>449.79999999999995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11">
        <f t="shared" ref="H21:H22" si="52">M21+R21+W21+AB21+AG21+AL21+AQ21+AV21+BA21+BF21</f>
        <v>449.79999999999995</v>
      </c>
      <c r="I21" s="11">
        <f t="shared" ref="I21:I22" si="53">N21+S21+X21+AC21+AH21+AM21+AR21+AW21+BB21+BG21</f>
        <v>0</v>
      </c>
      <c r="J21" s="40">
        <f t="shared" ref="J21:J22" si="54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5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6">W21</f>
        <v>449.79999999999995</v>
      </c>
      <c r="U21" s="27">
        <v>0</v>
      </c>
      <c r="V21" s="55">
        <v>0</v>
      </c>
      <c r="W21" s="51">
        <f>615.8-166</f>
        <v>449.79999999999995</v>
      </c>
      <c r="X21" s="56">
        <v>0</v>
      </c>
      <c r="Y21" s="25">
        <f t="shared" ref="Y21:Y22" si="57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8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9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60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1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2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3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3" x14ac:dyDescent="0.25">
      <c r="A22" s="10" t="s">
        <v>119</v>
      </c>
      <c r="B22" s="59" t="s">
        <v>89</v>
      </c>
      <c r="C22" s="19" t="s">
        <v>21</v>
      </c>
      <c r="D22" s="19" t="s">
        <v>54</v>
      </c>
      <c r="E22" s="11">
        <f t="shared" si="49"/>
        <v>43.1</v>
      </c>
      <c r="F22" s="11">
        <f t="shared" si="50"/>
        <v>0</v>
      </c>
      <c r="G22" s="11">
        <f t="shared" si="51"/>
        <v>0</v>
      </c>
      <c r="H22" s="11">
        <f t="shared" si="52"/>
        <v>43.1</v>
      </c>
      <c r="I22" s="11">
        <f t="shared" si="53"/>
        <v>0</v>
      </c>
      <c r="J22" s="40">
        <f t="shared" si="54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5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6"/>
        <v>43.1</v>
      </c>
      <c r="U22" s="27">
        <v>0</v>
      </c>
      <c r="V22" s="55">
        <v>0</v>
      </c>
      <c r="W22" s="51">
        <v>43.1</v>
      </c>
      <c r="X22" s="56">
        <v>0</v>
      </c>
      <c r="Y22" s="25">
        <f t="shared" si="57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8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9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60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1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2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3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ht="111.75" customHeight="1" x14ac:dyDescent="0.25">
      <c r="A23" s="10" t="s">
        <v>130</v>
      </c>
      <c r="B23" s="63" t="s">
        <v>131</v>
      </c>
      <c r="C23" s="19" t="s">
        <v>21</v>
      </c>
      <c r="D23" s="19" t="s">
        <v>21</v>
      </c>
      <c r="E23" s="11">
        <f t="shared" ref="E23" si="64">J23+O23+T23+Y23+AD23+AI23+AN23+AS23+AX23+BC23</f>
        <v>886.5</v>
      </c>
      <c r="F23" s="11">
        <f t="shared" ref="F23" si="65">K23+P23+U23+Z23+AE23+AJ23+AO23+AT23+AY23+BD23</f>
        <v>0</v>
      </c>
      <c r="G23" s="11">
        <f t="shared" ref="G23" si="66">L23+Q23+V23+AA23+AF23+AK23+AP23+AU23+AZ23+BE23</f>
        <v>0</v>
      </c>
      <c r="H23" s="11">
        <f t="shared" ref="H23" si="67">M23+R23+W23+AB23+AG23+AL23+AQ23+AV23+BA23+BF23</f>
        <v>886.5</v>
      </c>
      <c r="I23" s="11">
        <f t="shared" ref="I23" si="68">N23+S23+X23+AC23+AH23+AM23+AR23+AW23+BB23+BG23</f>
        <v>0</v>
      </c>
      <c r="J23" s="40">
        <f t="shared" ref="J23" si="69">M23</f>
        <v>0</v>
      </c>
      <c r="K23" s="27">
        <v>0</v>
      </c>
      <c r="L23" s="27">
        <v>0</v>
      </c>
      <c r="M23" s="41">
        <v>0</v>
      </c>
      <c r="N23" s="27">
        <v>0</v>
      </c>
      <c r="O23" s="35">
        <f t="shared" ref="O23" si="70">R23</f>
        <v>0</v>
      </c>
      <c r="P23" s="27">
        <v>0</v>
      </c>
      <c r="Q23" s="27">
        <v>0</v>
      </c>
      <c r="R23" s="42">
        <v>0</v>
      </c>
      <c r="S23" s="27">
        <v>0</v>
      </c>
      <c r="T23" s="35">
        <f t="shared" ref="T23" si="71">W23</f>
        <v>0</v>
      </c>
      <c r="U23" s="27">
        <v>0</v>
      </c>
      <c r="V23" s="55">
        <v>0</v>
      </c>
      <c r="W23" s="56">
        <v>0</v>
      </c>
      <c r="X23" s="56">
        <v>0</v>
      </c>
      <c r="Y23" s="35">
        <f t="shared" ref="Y23" si="72">AB23</f>
        <v>886.5</v>
      </c>
      <c r="Z23" s="27">
        <v>0</v>
      </c>
      <c r="AA23" s="27">
        <v>0</v>
      </c>
      <c r="AB23" s="42">
        <v>886.5</v>
      </c>
      <c r="AC23" s="27">
        <v>0</v>
      </c>
      <c r="AD23" s="25">
        <f t="shared" ref="AD23" si="73">AG23</f>
        <v>0</v>
      </c>
      <c r="AE23" s="27">
        <v>0</v>
      </c>
      <c r="AF23" s="27">
        <v>0</v>
      </c>
      <c r="AG23" s="26">
        <v>0</v>
      </c>
      <c r="AH23" s="27">
        <v>0</v>
      </c>
      <c r="AI23" s="25">
        <f t="shared" ref="AI23" si="74">AL23</f>
        <v>0</v>
      </c>
      <c r="AJ23" s="27">
        <v>0</v>
      </c>
      <c r="AK23" s="27">
        <v>0</v>
      </c>
      <c r="AL23" s="26">
        <v>0</v>
      </c>
      <c r="AM23" s="27">
        <v>0</v>
      </c>
      <c r="AN23" s="25">
        <f t="shared" ref="AN23" si="75">AQ23</f>
        <v>0</v>
      </c>
      <c r="AO23" s="27">
        <v>0</v>
      </c>
      <c r="AP23" s="27">
        <v>0</v>
      </c>
      <c r="AQ23" s="26">
        <v>0</v>
      </c>
      <c r="AR23" s="27">
        <v>0</v>
      </c>
      <c r="AS23" s="25">
        <f t="shared" ref="AS23" si="76">AV23</f>
        <v>0</v>
      </c>
      <c r="AT23" s="27">
        <v>0</v>
      </c>
      <c r="AU23" s="27">
        <v>0</v>
      </c>
      <c r="AV23" s="26">
        <v>0</v>
      </c>
      <c r="AW23" s="27">
        <v>0</v>
      </c>
      <c r="AX23" s="25">
        <f t="shared" ref="AX23" si="77">BA23</f>
        <v>0</v>
      </c>
      <c r="AY23" s="27">
        <v>0</v>
      </c>
      <c r="AZ23" s="27">
        <v>0</v>
      </c>
      <c r="BA23" s="26">
        <v>0</v>
      </c>
      <c r="BB23" s="27">
        <v>0</v>
      </c>
      <c r="BC23" s="25">
        <f t="shared" ref="BC23" si="78">BF23</f>
        <v>0</v>
      </c>
      <c r="BD23" s="27">
        <v>0</v>
      </c>
      <c r="BE23" s="27">
        <v>0</v>
      </c>
      <c r="BF23" s="26">
        <v>0</v>
      </c>
      <c r="BG23" s="27">
        <v>0</v>
      </c>
    </row>
    <row r="24" spans="1:59" ht="105" customHeight="1" x14ac:dyDescent="0.25">
      <c r="A24" s="10" t="s">
        <v>132</v>
      </c>
      <c r="B24" s="63" t="s">
        <v>133</v>
      </c>
      <c r="C24" s="19" t="s">
        <v>21</v>
      </c>
      <c r="D24" s="19" t="s">
        <v>21</v>
      </c>
      <c r="E24" s="11">
        <f t="shared" ref="E24" si="79">J24+O24+T24+Y24+AD24+AI24+AN24+AS24+AX24+BC24</f>
        <v>162.5</v>
      </c>
      <c r="F24" s="11">
        <f t="shared" ref="F24" si="80">K24+P24+U24+Z24+AE24+AJ24+AO24+AT24+AY24+BD24</f>
        <v>0</v>
      </c>
      <c r="G24" s="11">
        <f t="shared" ref="G24" si="81">L24+Q24+V24+AA24+AF24+AK24+AP24+AU24+AZ24+BE24</f>
        <v>0</v>
      </c>
      <c r="H24" s="11">
        <f t="shared" ref="H24" si="82">M24+R24+W24+AB24+AG24+AL24+AQ24+AV24+BA24+BF24</f>
        <v>162.5</v>
      </c>
      <c r="I24" s="11">
        <f t="shared" ref="I24" si="83">N24+S24+X24+AC24+AH24+AM24+AR24+AW24+BB24+BG24</f>
        <v>0</v>
      </c>
      <c r="J24" s="40">
        <f t="shared" ref="J24" si="84">M24</f>
        <v>0</v>
      </c>
      <c r="K24" s="27">
        <v>0</v>
      </c>
      <c r="L24" s="27">
        <v>0</v>
      </c>
      <c r="M24" s="41">
        <v>0</v>
      </c>
      <c r="N24" s="27">
        <v>0</v>
      </c>
      <c r="O24" s="35">
        <f t="shared" ref="O24" si="85">R24</f>
        <v>0</v>
      </c>
      <c r="P24" s="27">
        <v>0</v>
      </c>
      <c r="Q24" s="27">
        <v>0</v>
      </c>
      <c r="R24" s="42">
        <v>0</v>
      </c>
      <c r="S24" s="27">
        <v>0</v>
      </c>
      <c r="T24" s="35">
        <f t="shared" ref="T24" si="86">W24</f>
        <v>0</v>
      </c>
      <c r="U24" s="27">
        <v>0</v>
      </c>
      <c r="V24" s="55">
        <v>0</v>
      </c>
      <c r="W24" s="56">
        <v>0</v>
      </c>
      <c r="X24" s="56">
        <v>0</v>
      </c>
      <c r="Y24" s="35">
        <f t="shared" ref="Y24" si="87">AB24</f>
        <v>162.5</v>
      </c>
      <c r="Z24" s="27">
        <v>0</v>
      </c>
      <c r="AA24" s="27">
        <v>0</v>
      </c>
      <c r="AB24" s="42">
        <v>162.5</v>
      </c>
      <c r="AC24" s="27">
        <v>0</v>
      </c>
      <c r="AD24" s="25">
        <f t="shared" ref="AD24" si="88">AG24</f>
        <v>0</v>
      </c>
      <c r="AE24" s="27">
        <v>0</v>
      </c>
      <c r="AF24" s="27">
        <v>0</v>
      </c>
      <c r="AG24" s="26">
        <v>0</v>
      </c>
      <c r="AH24" s="27">
        <v>0</v>
      </c>
      <c r="AI24" s="25">
        <f t="shared" ref="AI24" si="89">AL24</f>
        <v>0</v>
      </c>
      <c r="AJ24" s="27">
        <v>0</v>
      </c>
      <c r="AK24" s="27">
        <v>0</v>
      </c>
      <c r="AL24" s="26">
        <v>0</v>
      </c>
      <c r="AM24" s="27">
        <v>0</v>
      </c>
      <c r="AN24" s="25">
        <f t="shared" ref="AN24" si="90">AQ24</f>
        <v>0</v>
      </c>
      <c r="AO24" s="27">
        <v>0</v>
      </c>
      <c r="AP24" s="27">
        <v>0</v>
      </c>
      <c r="AQ24" s="26">
        <v>0</v>
      </c>
      <c r="AR24" s="27">
        <v>0</v>
      </c>
      <c r="AS24" s="25">
        <f t="shared" ref="AS24" si="91">AV24</f>
        <v>0</v>
      </c>
      <c r="AT24" s="27">
        <v>0</v>
      </c>
      <c r="AU24" s="27">
        <v>0</v>
      </c>
      <c r="AV24" s="26">
        <v>0</v>
      </c>
      <c r="AW24" s="27">
        <v>0</v>
      </c>
      <c r="AX24" s="25">
        <f t="shared" ref="AX24" si="92">BA24</f>
        <v>0</v>
      </c>
      <c r="AY24" s="27">
        <v>0</v>
      </c>
      <c r="AZ24" s="27">
        <v>0</v>
      </c>
      <c r="BA24" s="26">
        <v>0</v>
      </c>
      <c r="BB24" s="27">
        <v>0</v>
      </c>
      <c r="BC24" s="25">
        <f t="shared" ref="BC24" si="93">BF24</f>
        <v>0</v>
      </c>
      <c r="BD24" s="27">
        <v>0</v>
      </c>
      <c r="BE24" s="27">
        <v>0</v>
      </c>
      <c r="BF24" s="26">
        <v>0</v>
      </c>
      <c r="BG24" s="27">
        <v>0</v>
      </c>
    </row>
    <row r="25" spans="1:59" s="9" customFormat="1" ht="30.75" customHeight="1" x14ac:dyDescent="0.25">
      <c r="A25" s="38" t="s">
        <v>41</v>
      </c>
      <c r="B25" s="73" t="s">
        <v>45</v>
      </c>
      <c r="C25" s="73"/>
      <c r="D25" s="73"/>
      <c r="E25" s="8">
        <f>SUM(E26:E51)</f>
        <v>192345.5</v>
      </c>
      <c r="F25" s="8">
        <f t="shared" ref="F25:BG25" si="94">SUM(F26:F51)</f>
        <v>0</v>
      </c>
      <c r="G25" s="8">
        <f t="shared" si="94"/>
        <v>4545</v>
      </c>
      <c r="H25" s="8">
        <f t="shared" si="94"/>
        <v>172249.99999999997</v>
      </c>
      <c r="I25" s="8">
        <f t="shared" si="94"/>
        <v>15550.5</v>
      </c>
      <c r="J25" s="8">
        <f t="shared" si="94"/>
        <v>36694.299999999996</v>
      </c>
      <c r="K25" s="8">
        <f t="shared" si="94"/>
        <v>0</v>
      </c>
      <c r="L25" s="8">
        <f t="shared" si="94"/>
        <v>0</v>
      </c>
      <c r="M25" s="8">
        <f t="shared" si="94"/>
        <v>36380.9</v>
      </c>
      <c r="N25" s="8">
        <f t="shared" si="94"/>
        <v>313.39999999999998</v>
      </c>
      <c r="O25" s="8">
        <f t="shared" si="94"/>
        <v>40077.200000000004</v>
      </c>
      <c r="P25" s="8">
        <f t="shared" si="94"/>
        <v>0</v>
      </c>
      <c r="Q25" s="8">
        <f t="shared" si="94"/>
        <v>0</v>
      </c>
      <c r="R25" s="8">
        <f t="shared" si="94"/>
        <v>31698.300000000003</v>
      </c>
      <c r="S25" s="8">
        <f t="shared" si="94"/>
        <v>8378.9</v>
      </c>
      <c r="T25" s="8">
        <f t="shared" si="94"/>
        <v>52772.899999999994</v>
      </c>
      <c r="U25" s="8">
        <f t="shared" si="94"/>
        <v>0</v>
      </c>
      <c r="V25" s="8">
        <f t="shared" si="94"/>
        <v>4545</v>
      </c>
      <c r="W25" s="8">
        <f t="shared" si="94"/>
        <v>44981.8</v>
      </c>
      <c r="X25" s="8">
        <f t="shared" si="94"/>
        <v>3246.1000000000004</v>
      </c>
      <c r="Y25" s="8">
        <f t="shared" si="94"/>
        <v>57514.9</v>
      </c>
      <c r="Z25" s="8">
        <f t="shared" si="94"/>
        <v>0</v>
      </c>
      <c r="AA25" s="8">
        <f t="shared" si="94"/>
        <v>0</v>
      </c>
      <c r="AB25" s="8">
        <f t="shared" si="94"/>
        <v>53955.700000000004</v>
      </c>
      <c r="AC25" s="8">
        <f t="shared" si="94"/>
        <v>3559.2</v>
      </c>
      <c r="AD25" s="8">
        <f t="shared" si="94"/>
        <v>0</v>
      </c>
      <c r="AE25" s="8">
        <f t="shared" si="94"/>
        <v>0</v>
      </c>
      <c r="AF25" s="8">
        <f t="shared" si="94"/>
        <v>0</v>
      </c>
      <c r="AG25" s="8">
        <f t="shared" si="94"/>
        <v>0</v>
      </c>
      <c r="AH25" s="8">
        <f t="shared" si="94"/>
        <v>0</v>
      </c>
      <c r="AI25" s="8">
        <f t="shared" si="94"/>
        <v>5286.2</v>
      </c>
      <c r="AJ25" s="8">
        <f t="shared" si="94"/>
        <v>0</v>
      </c>
      <c r="AK25" s="8">
        <f t="shared" si="94"/>
        <v>0</v>
      </c>
      <c r="AL25" s="8">
        <f t="shared" si="94"/>
        <v>5233.3</v>
      </c>
      <c r="AM25" s="8">
        <f t="shared" si="94"/>
        <v>52.9</v>
      </c>
      <c r="AN25" s="8">
        <f t="shared" si="94"/>
        <v>0</v>
      </c>
      <c r="AO25" s="8">
        <f t="shared" si="94"/>
        <v>0</v>
      </c>
      <c r="AP25" s="8">
        <f t="shared" si="94"/>
        <v>0</v>
      </c>
      <c r="AQ25" s="8">
        <f t="shared" si="94"/>
        <v>0</v>
      </c>
      <c r="AR25" s="8">
        <f t="shared" si="94"/>
        <v>0</v>
      </c>
      <c r="AS25" s="8">
        <f t="shared" si="94"/>
        <v>0</v>
      </c>
      <c r="AT25" s="8">
        <f t="shared" si="94"/>
        <v>0</v>
      </c>
      <c r="AU25" s="8">
        <f t="shared" si="94"/>
        <v>0</v>
      </c>
      <c r="AV25" s="8">
        <f t="shared" si="94"/>
        <v>0</v>
      </c>
      <c r="AW25" s="8">
        <f t="shared" si="94"/>
        <v>0</v>
      </c>
      <c r="AX25" s="8">
        <f t="shared" si="94"/>
        <v>0</v>
      </c>
      <c r="AY25" s="8">
        <f t="shared" si="94"/>
        <v>0</v>
      </c>
      <c r="AZ25" s="8">
        <f t="shared" si="94"/>
        <v>0</v>
      </c>
      <c r="BA25" s="8">
        <f t="shared" si="94"/>
        <v>0</v>
      </c>
      <c r="BB25" s="8">
        <f t="shared" si="94"/>
        <v>0</v>
      </c>
      <c r="BC25" s="8">
        <f t="shared" si="94"/>
        <v>0</v>
      </c>
      <c r="BD25" s="8">
        <f t="shared" si="94"/>
        <v>0</v>
      </c>
      <c r="BE25" s="8">
        <f t="shared" si="94"/>
        <v>0</v>
      </c>
      <c r="BF25" s="8">
        <f t="shared" si="94"/>
        <v>0</v>
      </c>
      <c r="BG25" s="8">
        <f t="shared" si="94"/>
        <v>0</v>
      </c>
    </row>
    <row r="26" spans="1:59" ht="63" x14ac:dyDescent="0.25">
      <c r="A26" s="10" t="s">
        <v>42</v>
      </c>
      <c r="B26" s="20" t="s">
        <v>98</v>
      </c>
      <c r="C26" s="19" t="s">
        <v>21</v>
      </c>
      <c r="D26" s="19" t="s">
        <v>49</v>
      </c>
      <c r="E26" s="11">
        <f t="shared" ref="E26:E27" si="95">J26+O26+T26+Y26+AD26+AI26+AN26+AS26+AX26+BC26</f>
        <v>30221.5</v>
      </c>
      <c r="F26" s="11">
        <f t="shared" ref="F26:F27" si="96">K26+P26+U26+Z26+AE26+AJ26+AO26+AT26+AY26+BD26</f>
        <v>0</v>
      </c>
      <c r="G26" s="11">
        <f t="shared" ref="G26:G27" si="97">L26+Q26+V26+AA26+AF26+AK26+AP26+AU26+AZ26+BE26</f>
        <v>0</v>
      </c>
      <c r="H26" s="11">
        <f t="shared" ref="H26:H27" si="98">M26+R26+W26+AB26+AG26+AL26+AQ26+AV26+BA26+BF26</f>
        <v>24177.200000000001</v>
      </c>
      <c r="I26" s="11">
        <f t="shared" ref="I26:I27" si="99">N26+S26+X26+AC26+AH26+AM26+AR26+AW26+BB26+BG26</f>
        <v>6044.3</v>
      </c>
      <c r="J26" s="12">
        <f t="shared" ref="J26:J31" si="100">M26+N26</f>
        <v>0</v>
      </c>
      <c r="K26" s="33">
        <v>0</v>
      </c>
      <c r="L26" s="33">
        <v>0</v>
      </c>
      <c r="M26" s="32">
        <v>0</v>
      </c>
      <c r="N26" s="32">
        <v>0</v>
      </c>
      <c r="O26" s="35">
        <f t="shared" ref="O26:O27" si="101">R26+S26</f>
        <v>30221.5</v>
      </c>
      <c r="P26" s="33">
        <v>0</v>
      </c>
      <c r="Q26" s="33">
        <v>0</v>
      </c>
      <c r="R26" s="29">
        <v>24177.200000000001</v>
      </c>
      <c r="S26" s="29">
        <v>6044.3</v>
      </c>
      <c r="T26" s="25">
        <f t="shared" ref="T26:T27" si="102">W26</f>
        <v>0</v>
      </c>
      <c r="U26" s="33">
        <v>0</v>
      </c>
      <c r="V26" s="33">
        <v>0</v>
      </c>
      <c r="W26" s="26">
        <v>0</v>
      </c>
      <c r="X26" s="33">
        <v>0</v>
      </c>
      <c r="Y26" s="25">
        <f t="shared" ref="Y26:Y27" si="103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:AD27" si="104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:AI27" si="105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:AN27" si="106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:AS27" si="107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:AX27" si="108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:BC27" si="109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43</v>
      </c>
      <c r="B27" s="20" t="s">
        <v>61</v>
      </c>
      <c r="C27" s="19" t="s">
        <v>21</v>
      </c>
      <c r="D27" s="19" t="s">
        <v>49</v>
      </c>
      <c r="E27" s="11">
        <f t="shared" si="95"/>
        <v>4249.2</v>
      </c>
      <c r="F27" s="11">
        <f t="shared" si="96"/>
        <v>0</v>
      </c>
      <c r="G27" s="11">
        <f t="shared" si="97"/>
        <v>0</v>
      </c>
      <c r="H27" s="11">
        <f t="shared" si="98"/>
        <v>4036.7</v>
      </c>
      <c r="I27" s="11">
        <f t="shared" si="99"/>
        <v>212.49999999999997</v>
      </c>
      <c r="J27" s="12">
        <f t="shared" si="100"/>
        <v>4249.2</v>
      </c>
      <c r="K27" s="33">
        <v>0</v>
      </c>
      <c r="L27" s="33">
        <v>0</v>
      </c>
      <c r="M27" s="32">
        <f>7313.7-3277</f>
        <v>4036.7</v>
      </c>
      <c r="N27" s="32">
        <f>384.9-172.4</f>
        <v>212.49999999999997</v>
      </c>
      <c r="O27" s="25">
        <f t="shared" si="101"/>
        <v>0</v>
      </c>
      <c r="P27" s="33">
        <v>0</v>
      </c>
      <c r="Q27" s="33">
        <v>0</v>
      </c>
      <c r="R27" s="29">
        <v>0</v>
      </c>
      <c r="S27" s="29">
        <v>0</v>
      </c>
      <c r="T27" s="25">
        <f t="shared" si="102"/>
        <v>0</v>
      </c>
      <c r="U27" s="33">
        <v>0</v>
      </c>
      <c r="V27" s="33">
        <v>0</v>
      </c>
      <c r="W27" s="26">
        <v>0</v>
      </c>
      <c r="X27" s="33">
        <v>0</v>
      </c>
      <c r="Y27" s="25">
        <f t="shared" si="103"/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si="104"/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si="105"/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si="106"/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si="107"/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si="108"/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si="109"/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47.25" x14ac:dyDescent="0.25">
      <c r="A28" s="10" t="s">
        <v>44</v>
      </c>
      <c r="B28" s="20" t="s">
        <v>53</v>
      </c>
      <c r="C28" s="19" t="s">
        <v>21</v>
      </c>
      <c r="D28" s="19" t="s">
        <v>54</v>
      </c>
      <c r="E28" s="11">
        <f t="shared" ref="E28" si="110">J28+O28+T28+Y28+AD28+AI28+AN28+AS28+AX28+BC28</f>
        <v>3732</v>
      </c>
      <c r="F28" s="11">
        <f t="shared" ref="F28" si="111">K28+P28+U28+Z28+AE28+AJ28+AO28+AT28+AY28+BD28</f>
        <v>0</v>
      </c>
      <c r="G28" s="11">
        <f t="shared" ref="G28" si="112">L28+Q28+V28+AA28+AF28+AK28+AP28+AU28+AZ28+BE28</f>
        <v>0</v>
      </c>
      <c r="H28" s="11">
        <f t="shared" ref="H28" si="113">M28+R28+W28+AB28+AG28+AL28+AQ28+AV28+BA28+BF28</f>
        <v>3732</v>
      </c>
      <c r="I28" s="11">
        <f t="shared" ref="I28" si="114">N28+S28+X28+AC28+AH28+AM28+AR28+AW28+BB28+BG28</f>
        <v>0</v>
      </c>
      <c r="J28" s="12">
        <f t="shared" si="100"/>
        <v>1866</v>
      </c>
      <c r="K28" s="33">
        <v>0</v>
      </c>
      <c r="L28" s="33">
        <v>0</v>
      </c>
      <c r="M28" s="32">
        <f>3110-1244</f>
        <v>1866</v>
      </c>
      <c r="N28" s="32">
        <v>0</v>
      </c>
      <c r="O28" s="35">
        <f t="shared" ref="O28" si="115">R28+S28</f>
        <v>1244</v>
      </c>
      <c r="P28" s="33">
        <v>0</v>
      </c>
      <c r="Q28" s="33">
        <v>0</v>
      </c>
      <c r="R28" s="29">
        <v>1244</v>
      </c>
      <c r="S28" s="29">
        <v>0</v>
      </c>
      <c r="T28" s="25">
        <f t="shared" ref="T28" si="116">W28</f>
        <v>622</v>
      </c>
      <c r="U28" s="33">
        <v>0</v>
      </c>
      <c r="V28" s="33">
        <v>0</v>
      </c>
      <c r="W28" s="42">
        <f>1244-622</f>
        <v>622</v>
      </c>
      <c r="X28" s="33">
        <v>0</v>
      </c>
      <c r="Y28" s="25">
        <f t="shared" ref="Y28" si="117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8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9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20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21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22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3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51</v>
      </c>
      <c r="B29" s="20" t="s">
        <v>56</v>
      </c>
      <c r="C29" s="19" t="s">
        <v>21</v>
      </c>
      <c r="D29" s="19" t="s">
        <v>57</v>
      </c>
      <c r="E29" s="11">
        <f t="shared" ref="E29" si="124">J29+O29+T29+Y29+AD29+AI29+AN29+AS29+AX29+BC29</f>
        <v>28081.899999999998</v>
      </c>
      <c r="F29" s="11">
        <f t="shared" ref="F29" si="125">K29+P29+U29+Z29+AE29+AJ29+AO29+AT29+AY29+BD29</f>
        <v>0</v>
      </c>
      <c r="G29" s="11">
        <f t="shared" ref="G29" si="126">L29+Q29+V29+AA29+AF29+AK29+AP29+AU29+AZ29+BE29</f>
        <v>0</v>
      </c>
      <c r="H29" s="11">
        <f t="shared" ref="H29" si="127">M29+R29+W29+AB29+AG29+AL29+AQ29+AV29+BA29+BF29</f>
        <v>28081.899999999998</v>
      </c>
      <c r="I29" s="11">
        <f t="shared" ref="I29" si="128">N29+S29+X29+AC29+AH29+AM29+AR29+AW29+BB29+BG29</f>
        <v>0</v>
      </c>
      <c r="J29" s="12">
        <f t="shared" si="100"/>
        <v>20338.3</v>
      </c>
      <c r="K29" s="33">
        <v>0</v>
      </c>
      <c r="L29" s="33">
        <v>0</v>
      </c>
      <c r="M29" s="32">
        <v>20338.3</v>
      </c>
      <c r="N29" s="32">
        <v>0</v>
      </c>
      <c r="O29" s="35">
        <f t="shared" ref="O29" si="129">R29+S29</f>
        <v>3833.7999999999993</v>
      </c>
      <c r="P29" s="33">
        <v>0</v>
      </c>
      <c r="Q29" s="33">
        <v>0</v>
      </c>
      <c r="R29" s="29">
        <f>20338.3-16504.5</f>
        <v>3833.7999999999993</v>
      </c>
      <c r="S29" s="29">
        <v>0</v>
      </c>
      <c r="T29" s="35">
        <f t="shared" ref="T29" si="130">W29</f>
        <v>3909.7999999999993</v>
      </c>
      <c r="U29" s="33">
        <v>0</v>
      </c>
      <c r="V29" s="33">
        <v>0</v>
      </c>
      <c r="W29" s="42">
        <f>16504.5-12594.7</f>
        <v>3909.7999999999993</v>
      </c>
      <c r="X29" s="33">
        <v>0</v>
      </c>
      <c r="Y29" s="25">
        <f t="shared" ref="Y29" si="131">AB29</f>
        <v>0</v>
      </c>
      <c r="Z29" s="33">
        <v>0</v>
      </c>
      <c r="AA29" s="33">
        <v>0</v>
      </c>
      <c r="AB29" s="26">
        <v>0</v>
      </c>
      <c r="AC29" s="33">
        <v>0</v>
      </c>
      <c r="AD29" s="25">
        <f t="shared" ref="AD29" si="132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3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4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5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6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7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52</v>
      </c>
      <c r="B30" s="20" t="s">
        <v>74</v>
      </c>
      <c r="C30" s="19" t="s">
        <v>21</v>
      </c>
      <c r="D30" s="19" t="s">
        <v>54</v>
      </c>
      <c r="E30" s="11">
        <f t="shared" ref="E30" si="138">J30+O30+T30+Y30+AD30+AI30+AN30+AS30+AX30+BC30</f>
        <v>74.2</v>
      </c>
      <c r="F30" s="11">
        <f t="shared" ref="F30" si="139">K30+P30+U30+Z30+AE30+AJ30+AO30+AT30+AY30+BD30</f>
        <v>0</v>
      </c>
      <c r="G30" s="11">
        <f t="shared" ref="G30" si="140">L30+Q30+V30+AA30+AF30+AK30+AP30+AU30+AZ30+BE30</f>
        <v>0</v>
      </c>
      <c r="H30" s="11">
        <f t="shared" ref="H30" si="141">M30+R30+W30+AB30+AG30+AL30+AQ30+AV30+BA30+BF30</f>
        <v>74.2</v>
      </c>
      <c r="I30" s="11">
        <f t="shared" ref="I30" si="142">N30+S30+X30+AC30+AH30+AM30+AR30+AW30+BB30+BG30</f>
        <v>0</v>
      </c>
      <c r="J30" s="12">
        <f t="shared" si="100"/>
        <v>74.2</v>
      </c>
      <c r="K30" s="33">
        <v>0</v>
      </c>
      <c r="L30" s="33">
        <v>0</v>
      </c>
      <c r="M30" s="32">
        <v>74.2</v>
      </c>
      <c r="N30" s="32">
        <v>0</v>
      </c>
      <c r="O30" s="25">
        <f t="shared" ref="O30" si="143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4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5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6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7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8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9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50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51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7.25" x14ac:dyDescent="0.25">
      <c r="A31" s="10" t="s">
        <v>55</v>
      </c>
      <c r="B31" s="20" t="s">
        <v>78</v>
      </c>
      <c r="C31" s="19" t="s">
        <v>21</v>
      </c>
      <c r="D31" s="19" t="s">
        <v>49</v>
      </c>
      <c r="E31" s="11">
        <f t="shared" ref="E31" si="152">J31+O31+T31+Y31+AD31+AI31+AN31+AS31+AX31+BC31</f>
        <v>1015</v>
      </c>
      <c r="F31" s="11">
        <f t="shared" ref="F31" si="153">K31+P31+U31+Z31+AE31+AJ31+AO31+AT31+AY31+BD31</f>
        <v>0</v>
      </c>
      <c r="G31" s="11">
        <f t="shared" ref="G31" si="154">L31+Q31+V31+AA31+AF31+AK31+AP31+AU31+AZ31+BE31</f>
        <v>0</v>
      </c>
      <c r="H31" s="11">
        <f t="shared" ref="H31" si="155">M31+R31+W31+AB31+AG31+AL31+AQ31+AV31+BA31+BF31</f>
        <v>1004.8</v>
      </c>
      <c r="I31" s="11">
        <f t="shared" ref="I31" si="156">N31+S31+X31+AC31+AH31+AM31+AR31+AW31+BB31+BG31</f>
        <v>10.199999999999999</v>
      </c>
      <c r="J31" s="12">
        <f t="shared" si="100"/>
        <v>1015</v>
      </c>
      <c r="K31" s="33">
        <v>0</v>
      </c>
      <c r="L31" s="33">
        <v>0</v>
      </c>
      <c r="M31" s="32">
        <v>1004.8</v>
      </c>
      <c r="N31" s="32">
        <v>10.199999999999999</v>
      </c>
      <c r="O31" s="25">
        <f t="shared" ref="O31" si="157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8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9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60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1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2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3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4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5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63" x14ac:dyDescent="0.25">
      <c r="A32" s="10" t="s">
        <v>60</v>
      </c>
      <c r="B32" s="20" t="s">
        <v>92</v>
      </c>
      <c r="C32" s="19" t="s">
        <v>21</v>
      </c>
      <c r="D32" s="19" t="s">
        <v>49</v>
      </c>
      <c r="E32" s="11">
        <f t="shared" ref="E32" si="166">J32+O32+T32+Y32+AD32+AI32+AN32+AS32+AX32+BC32</f>
        <v>9070.5</v>
      </c>
      <c r="F32" s="11">
        <f t="shared" ref="F32" si="167">K32+P32+U32+Z32+AE32+AJ32+AO32+AT32+AY32+BD32</f>
        <v>0</v>
      </c>
      <c r="G32" s="11">
        <f t="shared" ref="G32" si="168">L32+Q32+V32+AA32+AF32+AK32+AP32+AU32+AZ32+BE32</f>
        <v>0</v>
      </c>
      <c r="H32" s="11">
        <f t="shared" ref="H32" si="169">M32+R32+W32+AB32+AG32+AL32+AQ32+AV32+BA32+BF32</f>
        <v>8979.7999999999993</v>
      </c>
      <c r="I32" s="11">
        <f t="shared" ref="I32" si="170">N32+S32+X32+AC32+AH32+AM32+AR32+AW32+BB32+BG32</f>
        <v>90.7</v>
      </c>
      <c r="J32" s="12">
        <f t="shared" ref="J32" si="171">M32+N32</f>
        <v>9070.5</v>
      </c>
      <c r="K32" s="33">
        <v>0</v>
      </c>
      <c r="L32" s="33">
        <v>0</v>
      </c>
      <c r="M32" s="32">
        <v>8979.7999999999993</v>
      </c>
      <c r="N32" s="32">
        <v>90.7</v>
      </c>
      <c r="O32" s="25">
        <f t="shared" ref="O32" si="172">R32+S32</f>
        <v>0</v>
      </c>
      <c r="P32" s="33">
        <v>0</v>
      </c>
      <c r="Q32" s="33">
        <v>0</v>
      </c>
      <c r="R32" s="29">
        <v>0</v>
      </c>
      <c r="S32" s="29">
        <v>0</v>
      </c>
      <c r="T32" s="25">
        <f t="shared" ref="T32" si="173">W32</f>
        <v>0</v>
      </c>
      <c r="U32" s="33">
        <v>0</v>
      </c>
      <c r="V32" s="33">
        <v>0</v>
      </c>
      <c r="W32" s="26">
        <v>0</v>
      </c>
      <c r="X32" s="33">
        <v>0</v>
      </c>
      <c r="Y32" s="25">
        <f t="shared" ref="Y32" si="174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" si="175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6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7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8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9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80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8.75" customHeight="1" x14ac:dyDescent="0.25">
      <c r="A33" s="10" t="s">
        <v>73</v>
      </c>
      <c r="B33" s="20" t="s">
        <v>87</v>
      </c>
      <c r="C33" s="19" t="s">
        <v>21</v>
      </c>
      <c r="D33" s="19" t="s">
        <v>54</v>
      </c>
      <c r="E33" s="11">
        <f t="shared" ref="E33" si="181">J33+O33+T33+Y33+AD33+AI33+AN33+AS33+AX33+BC33</f>
        <v>81.099999999999994</v>
      </c>
      <c r="F33" s="11">
        <f t="shared" ref="F33" si="182">K33+P33+U33+Z33+AE33+AJ33+AO33+AT33+AY33+BD33</f>
        <v>0</v>
      </c>
      <c r="G33" s="11">
        <f t="shared" ref="G33" si="183">L33+Q33+V33+AA33+AF33+AK33+AP33+AU33+AZ33+BE33</f>
        <v>0</v>
      </c>
      <c r="H33" s="11">
        <f t="shared" ref="H33" si="184">M33+R33+W33+AB33+AG33+AL33+AQ33+AV33+BA33+BF33</f>
        <v>81.099999999999994</v>
      </c>
      <c r="I33" s="11">
        <f t="shared" ref="I33" si="185">N33+S33+X33+AC33+AH33+AM33+AR33+AW33+BB33+BG33</f>
        <v>0</v>
      </c>
      <c r="J33" s="12">
        <f t="shared" ref="J33" si="186">M33+N33</f>
        <v>81.099999999999994</v>
      </c>
      <c r="K33" s="33">
        <v>0</v>
      </c>
      <c r="L33" s="33">
        <v>0</v>
      </c>
      <c r="M33" s="32">
        <v>81.099999999999994</v>
      </c>
      <c r="N33" s="32">
        <v>0</v>
      </c>
      <c r="O33" s="25">
        <f t="shared" ref="O33" si="187">R33+S33</f>
        <v>0</v>
      </c>
      <c r="P33" s="33">
        <v>0</v>
      </c>
      <c r="Q33" s="33">
        <v>0</v>
      </c>
      <c r="R33" s="29">
        <v>0</v>
      </c>
      <c r="S33" s="29">
        <v>0</v>
      </c>
      <c r="T33" s="25">
        <f t="shared" ref="T33" si="188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" si="189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" si="190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" si="191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" si="192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" si="193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" si="194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" si="195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31.5" x14ac:dyDescent="0.25">
      <c r="A34" s="10" t="s">
        <v>77</v>
      </c>
      <c r="B34" s="20" t="s">
        <v>82</v>
      </c>
      <c r="C34" s="19" t="s">
        <v>21</v>
      </c>
      <c r="D34" s="19" t="s">
        <v>21</v>
      </c>
      <c r="E34" s="11">
        <f t="shared" ref="E34" si="196">J34+O34+T34+Y34+AD34+AI34+AN34+AS34+AX34+BC34</f>
        <v>800</v>
      </c>
      <c r="F34" s="11">
        <f t="shared" ref="F34" si="197">K34+P34+U34+Z34+AE34+AJ34+AO34+AT34+AY34+BD34</f>
        <v>0</v>
      </c>
      <c r="G34" s="11">
        <f t="shared" ref="G34" si="198">L34+Q34+V34+AA34+AF34+AK34+AP34+AU34+AZ34+BE34</f>
        <v>0</v>
      </c>
      <c r="H34" s="11">
        <f t="shared" ref="H34" si="199">M34+R34+W34+AB34+AG34+AL34+AQ34+AV34+BA34+BF34</f>
        <v>800</v>
      </c>
      <c r="I34" s="11">
        <f t="shared" ref="I34" si="200">N34+S34+X34+AC34+AH34+AM34+AR34+AW34+BB34+BG34</f>
        <v>0</v>
      </c>
      <c r="J34" s="39">
        <f t="shared" ref="J34" si="201">M34+N34</f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ref="O34" si="202">R34+S34</f>
        <v>350</v>
      </c>
      <c r="P34" s="33">
        <v>0</v>
      </c>
      <c r="Q34" s="33">
        <v>0</v>
      </c>
      <c r="R34" s="47">
        <f>1150-350-450</f>
        <v>350</v>
      </c>
      <c r="S34" s="29">
        <v>0</v>
      </c>
      <c r="T34" s="35">
        <f t="shared" ref="T34" si="203">W34</f>
        <v>0</v>
      </c>
      <c r="U34" s="33">
        <v>0</v>
      </c>
      <c r="V34" s="33">
        <v>0</v>
      </c>
      <c r="W34" s="42">
        <f>450-450</f>
        <v>0</v>
      </c>
      <c r="X34" s="33">
        <v>0</v>
      </c>
      <c r="Y34" s="35">
        <f t="shared" ref="Y34" si="204">AB34</f>
        <v>450</v>
      </c>
      <c r="Z34" s="33">
        <v>0</v>
      </c>
      <c r="AA34" s="33">
        <v>0</v>
      </c>
      <c r="AB34" s="42">
        <v>450</v>
      </c>
      <c r="AC34" s="33">
        <v>0</v>
      </c>
      <c r="AD34" s="25">
        <f t="shared" ref="AD34" si="205">AG34</f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ref="AI34" si="206">AL34</f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ref="AN34" si="207">AQ34</f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ref="AS34" si="208">AV34</f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ref="AX34" si="209">BA34</f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ref="BC34" si="210">BF34</f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47.25" customHeight="1" x14ac:dyDescent="0.25">
      <c r="A35" s="10" t="s">
        <v>79</v>
      </c>
      <c r="B35" s="49" t="s">
        <v>96</v>
      </c>
      <c r="C35" s="19" t="s">
        <v>21</v>
      </c>
      <c r="D35" s="19" t="s">
        <v>54</v>
      </c>
      <c r="E35" s="11">
        <f t="shared" ref="E35:E37" si="211">J35+O35+T35+Y35+AD35+AI35+AN35+AS35+AX35+BC35</f>
        <v>88</v>
      </c>
      <c r="F35" s="11">
        <f t="shared" ref="F35:F37" si="212">K35+P35+U35+Z35+AE35+AJ35+AO35+AT35+AY35+BD35</f>
        <v>0</v>
      </c>
      <c r="G35" s="11">
        <f t="shared" ref="G35:G37" si="213">L35+Q35+V35+AA35+AF35+AK35+AP35+AU35+AZ35+BE35</f>
        <v>0</v>
      </c>
      <c r="H35" s="11">
        <f t="shared" ref="H35:H37" si="214">M35+R35+W35+AB35+AG35+AL35+AQ35+AV35+BA35+BF35</f>
        <v>88</v>
      </c>
      <c r="I35" s="11">
        <f t="shared" ref="I35:I37" si="215">N35+S35+X35+AC35+AH35+AM35+AR35+AW35+BB35+BG35</f>
        <v>0</v>
      </c>
      <c r="J35" s="39">
        <f t="shared" ref="J35:J37" si="216">M35+N35</f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ref="O35:O37" si="217">R35+S35</f>
        <v>88</v>
      </c>
      <c r="P35" s="33">
        <v>0</v>
      </c>
      <c r="Q35" s="45">
        <v>0</v>
      </c>
      <c r="R35" s="53">
        <f>74.2+13.8</f>
        <v>88</v>
      </c>
      <c r="S35" s="46">
        <v>0</v>
      </c>
      <c r="T35" s="25">
        <f t="shared" ref="T35:T37" si="218">W35</f>
        <v>0</v>
      </c>
      <c r="U35" s="33">
        <v>0</v>
      </c>
      <c r="V35" s="33">
        <v>0</v>
      </c>
      <c r="W35" s="26">
        <v>0</v>
      </c>
      <c r="X35" s="33">
        <v>0</v>
      </c>
      <c r="Y35" s="25">
        <f t="shared" ref="Y35:Y37" si="219">AB35</f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ref="AD35:AD37" si="220">AG35</f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ref="AI35:AI37" si="221">AL35</f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ref="AN35:AN37" si="222">AQ35</f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ref="AS35:AS37" si="223">AV35</f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ref="AX35:AX37" si="224">BA35</f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ref="BC35:BC37" si="225">BF35</f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78.75" x14ac:dyDescent="0.25">
      <c r="A36" s="10" t="s">
        <v>80</v>
      </c>
      <c r="B36" s="50" t="s">
        <v>94</v>
      </c>
      <c r="C36" s="48" t="s">
        <v>21</v>
      </c>
      <c r="D36" s="19" t="s">
        <v>54</v>
      </c>
      <c r="E36" s="11">
        <f t="shared" si="211"/>
        <v>80</v>
      </c>
      <c r="F36" s="11">
        <f t="shared" si="212"/>
        <v>0</v>
      </c>
      <c r="G36" s="11">
        <f t="shared" si="213"/>
        <v>0</v>
      </c>
      <c r="H36" s="11">
        <f t="shared" si="214"/>
        <v>80</v>
      </c>
      <c r="I36" s="11">
        <f t="shared" si="215"/>
        <v>0</v>
      </c>
      <c r="J36" s="39">
        <f t="shared" si="216"/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si="217"/>
        <v>80</v>
      </c>
      <c r="P36" s="33">
        <v>0</v>
      </c>
      <c r="Q36" s="45">
        <v>0</v>
      </c>
      <c r="R36" s="53">
        <f>64.5+15.5</f>
        <v>80</v>
      </c>
      <c r="S36" s="46">
        <v>0</v>
      </c>
      <c r="T36" s="25">
        <f t="shared" si="218"/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si="219"/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si="220"/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si="221"/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si="222"/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si="223"/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si="224"/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si="225"/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63" x14ac:dyDescent="0.25">
      <c r="A37" s="10" t="s">
        <v>81</v>
      </c>
      <c r="B37" s="50" t="s">
        <v>95</v>
      </c>
      <c r="C37" s="48" t="s">
        <v>21</v>
      </c>
      <c r="D37" s="19" t="s">
        <v>54</v>
      </c>
      <c r="E37" s="11">
        <f t="shared" si="211"/>
        <v>82.5</v>
      </c>
      <c r="F37" s="11">
        <f t="shared" si="212"/>
        <v>0</v>
      </c>
      <c r="G37" s="11">
        <f t="shared" si="213"/>
        <v>0</v>
      </c>
      <c r="H37" s="11">
        <f t="shared" si="214"/>
        <v>82.5</v>
      </c>
      <c r="I37" s="11">
        <f t="shared" si="215"/>
        <v>0</v>
      </c>
      <c r="J37" s="39">
        <f t="shared" si="216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17"/>
        <v>20</v>
      </c>
      <c r="P37" s="33">
        <v>0</v>
      </c>
      <c r="Q37" s="45">
        <v>0</v>
      </c>
      <c r="R37" s="53">
        <f>82.5-62.5</f>
        <v>20</v>
      </c>
      <c r="S37" s="46">
        <v>0</v>
      </c>
      <c r="T37" s="35">
        <f t="shared" si="218"/>
        <v>62.5</v>
      </c>
      <c r="U37" s="33">
        <v>0</v>
      </c>
      <c r="V37" s="33">
        <v>0</v>
      </c>
      <c r="W37" s="42">
        <v>62.5</v>
      </c>
      <c r="X37" s="33">
        <v>0</v>
      </c>
      <c r="Y37" s="25">
        <f t="shared" si="219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20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21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22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23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24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25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110.25" x14ac:dyDescent="0.25">
      <c r="A38" s="10" t="s">
        <v>93</v>
      </c>
      <c r="B38" s="50" t="s">
        <v>101</v>
      </c>
      <c r="C38" s="48" t="s">
        <v>21</v>
      </c>
      <c r="D38" s="19" t="s">
        <v>54</v>
      </c>
      <c r="E38" s="11">
        <f t="shared" ref="E38:E39" si="226">J38+O38+T38+Y38+AD38+AI38+AN38+AS38+AX38+BC38</f>
        <v>599.9</v>
      </c>
      <c r="F38" s="11">
        <f t="shared" ref="F38:F39" si="227">K38+P38+U38+Z38+AE38+AJ38+AO38+AT38+AY38+BD38</f>
        <v>0</v>
      </c>
      <c r="G38" s="11">
        <f t="shared" ref="G38:G39" si="228">L38+Q38+V38+AA38+AF38+AK38+AP38+AU38+AZ38+BE38</f>
        <v>0</v>
      </c>
      <c r="H38" s="11">
        <f t="shared" ref="H38:H39" si="229">M38+R38+W38+AB38+AG38+AL38+AQ38+AV38+BA38+BF38</f>
        <v>599.9</v>
      </c>
      <c r="I38" s="11">
        <f t="shared" ref="I38:I39" si="230">N38+S38+X38+AC38+AH38+AM38+AR38+AW38+BB38+BG38</f>
        <v>0</v>
      </c>
      <c r="J38" s="39">
        <f t="shared" ref="J38:J39" si="231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:O39" si="232">R38+S38</f>
        <v>599.9</v>
      </c>
      <c r="P38" s="33">
        <v>0</v>
      </c>
      <c r="Q38" s="45">
        <v>0</v>
      </c>
      <c r="R38" s="51">
        <v>599.9</v>
      </c>
      <c r="S38" s="46">
        <v>0</v>
      </c>
      <c r="T38" s="25">
        <f t="shared" ref="T38:T39" si="233">W38</f>
        <v>0</v>
      </c>
      <c r="U38" s="33">
        <v>0</v>
      </c>
      <c r="V38" s="33">
        <v>0</v>
      </c>
      <c r="W38" s="26">
        <v>0</v>
      </c>
      <c r="X38" s="33">
        <v>0</v>
      </c>
      <c r="Y38" s="25">
        <f t="shared" ref="Y38:Y39" si="234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:AD39" si="235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:AI39" si="236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:AN39" si="237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:AS39" si="238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:AX39" si="239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:BC39" si="240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94.5" x14ac:dyDescent="0.25">
      <c r="A39" s="10" t="s">
        <v>99</v>
      </c>
      <c r="B39" s="50" t="s">
        <v>102</v>
      </c>
      <c r="C39" s="48" t="s">
        <v>21</v>
      </c>
      <c r="D39" s="19" t="s">
        <v>54</v>
      </c>
      <c r="E39" s="11">
        <f t="shared" si="226"/>
        <v>595.70000000000005</v>
      </c>
      <c r="F39" s="11">
        <f t="shared" si="227"/>
        <v>0</v>
      </c>
      <c r="G39" s="11">
        <f t="shared" si="228"/>
        <v>0</v>
      </c>
      <c r="H39" s="11">
        <f t="shared" si="229"/>
        <v>595.70000000000005</v>
      </c>
      <c r="I39" s="11">
        <f t="shared" si="230"/>
        <v>0</v>
      </c>
      <c r="J39" s="39">
        <f t="shared" si="231"/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si="232"/>
        <v>0</v>
      </c>
      <c r="P39" s="33">
        <v>0</v>
      </c>
      <c r="Q39" s="45">
        <v>0</v>
      </c>
      <c r="R39" s="52">
        <v>0</v>
      </c>
      <c r="S39" s="46">
        <v>0</v>
      </c>
      <c r="T39" s="35">
        <f t="shared" si="233"/>
        <v>595.70000000000005</v>
      </c>
      <c r="U39" s="33">
        <v>0</v>
      </c>
      <c r="V39" s="33">
        <v>0</v>
      </c>
      <c r="W39" s="42">
        <v>595.70000000000005</v>
      </c>
      <c r="X39" s="33">
        <v>0</v>
      </c>
      <c r="Y39" s="25">
        <f t="shared" si="234"/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si="235"/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si="236"/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si="237"/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si="238"/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si="239"/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si="240"/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31.5" x14ac:dyDescent="0.25">
      <c r="A40" s="10" t="s">
        <v>100</v>
      </c>
      <c r="B40" s="50" t="s">
        <v>104</v>
      </c>
      <c r="C40" s="48" t="s">
        <v>21</v>
      </c>
      <c r="D40" s="19" t="s">
        <v>49</v>
      </c>
      <c r="E40" s="11">
        <f t="shared" ref="E40" si="241">J40+O40+T40+Y40+AD40+AI40+AN40+AS40+AX40+BC40</f>
        <v>3545.8</v>
      </c>
      <c r="F40" s="11">
        <f t="shared" ref="F40" si="242">K40+P40+U40+Z40+AE40+AJ40+AO40+AT40+AY40+BD40</f>
        <v>0</v>
      </c>
      <c r="G40" s="11">
        <f t="shared" ref="G40" si="243">L40+Q40+V40+AA40+AF40+AK40+AP40+AU40+AZ40+BE40</f>
        <v>0</v>
      </c>
      <c r="H40" s="11">
        <f t="shared" ref="H40" si="244">M40+R40+W40+AB40+AG40+AL40+AQ40+AV40+BA40+BF40</f>
        <v>1211.2</v>
      </c>
      <c r="I40" s="11">
        <f t="shared" ref="I40" si="245">N40+S40+X40+AC40+AH40+AM40+AR40+AW40+BB40+BG40</f>
        <v>2334.6</v>
      </c>
      <c r="J40" s="39">
        <f t="shared" ref="J40" si="246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7">R40+S40</f>
        <v>3545.8</v>
      </c>
      <c r="P40" s="33">
        <v>0</v>
      </c>
      <c r="Q40" s="45">
        <v>0</v>
      </c>
      <c r="R40" s="54">
        <v>1211.2</v>
      </c>
      <c r="S40" s="46">
        <v>2334.6</v>
      </c>
      <c r="T40" s="35">
        <f t="shared" ref="T40" si="248">W40</f>
        <v>0</v>
      </c>
      <c r="U40" s="33">
        <v>0</v>
      </c>
      <c r="V40" s="33">
        <v>0</v>
      </c>
      <c r="W40" s="42">
        <v>0</v>
      </c>
      <c r="X40" s="33">
        <v>0</v>
      </c>
      <c r="Y40" s="25">
        <f t="shared" ref="Y40" si="249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50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51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2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3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4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5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63" x14ac:dyDescent="0.25">
      <c r="A41" s="10" t="s">
        <v>103</v>
      </c>
      <c r="B41" s="50" t="s">
        <v>106</v>
      </c>
      <c r="C41" s="48" t="s">
        <v>21</v>
      </c>
      <c r="D41" s="19" t="s">
        <v>54</v>
      </c>
      <c r="E41" s="11">
        <f t="shared" ref="E41" si="256">J41+O41+T41+Y41+AD41+AI41+AN41+AS41+AX41+BC41</f>
        <v>94.2</v>
      </c>
      <c r="F41" s="11">
        <f t="shared" ref="F41" si="257">K41+P41+U41+Z41+AE41+AJ41+AO41+AT41+AY41+BD41</f>
        <v>0</v>
      </c>
      <c r="G41" s="11">
        <f t="shared" ref="G41" si="258">L41+Q41+V41+AA41+AF41+AK41+AP41+AU41+AZ41+BE41</f>
        <v>0</v>
      </c>
      <c r="H41" s="11">
        <f t="shared" ref="H41" si="259">M41+R41+W41+AB41+AG41+AL41+AQ41+AV41+BA41+BF41</f>
        <v>94.2</v>
      </c>
      <c r="I41" s="11">
        <f t="shared" ref="I41" si="260">N41+S41+X41+AC41+AH41+AM41+AR41+AW41+BB41+BG41</f>
        <v>0</v>
      </c>
      <c r="J41" s="39">
        <f t="shared" ref="J41" si="261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2">R41+S41</f>
        <v>94.2</v>
      </c>
      <c r="P41" s="33">
        <v>0</v>
      </c>
      <c r="Q41" s="45">
        <v>0</v>
      </c>
      <c r="R41" s="54">
        <v>94.2</v>
      </c>
      <c r="S41" s="46">
        <v>0</v>
      </c>
      <c r="T41" s="35">
        <f t="shared" ref="T41" si="263">W41</f>
        <v>0</v>
      </c>
      <c r="U41" s="33">
        <v>0</v>
      </c>
      <c r="V41" s="33">
        <v>0</v>
      </c>
      <c r="W41" s="42">
        <v>0</v>
      </c>
      <c r="X41" s="33">
        <v>0</v>
      </c>
      <c r="Y41" s="25">
        <f t="shared" ref="Y41" si="264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5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6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7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8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9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70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63" x14ac:dyDescent="0.25">
      <c r="A42" s="10" t="s">
        <v>105</v>
      </c>
      <c r="B42" s="50" t="s">
        <v>113</v>
      </c>
      <c r="C42" s="48" t="s">
        <v>21</v>
      </c>
      <c r="D42" s="19" t="s">
        <v>49</v>
      </c>
      <c r="E42" s="11">
        <f t="shared" ref="E42" si="271">J42+O42+T42+Y42+AD42+AI42+AN42+AS42+AX42+BC42</f>
        <v>32900</v>
      </c>
      <c r="F42" s="11">
        <f t="shared" ref="F42" si="272">K42+P42+U42+Z42+AE42+AJ42+AO42+AT42+AY42+BD42</f>
        <v>0</v>
      </c>
      <c r="G42" s="11">
        <f t="shared" ref="G42" si="273">L42+Q42+V42+AA42+AF42+AK42+AP42+AU42+AZ42+BE42</f>
        <v>0</v>
      </c>
      <c r="H42" s="11">
        <f t="shared" ref="H42" si="274">M42+R42+W42+AB42+AG42+AL42+AQ42+AV42+BA42+BF42</f>
        <v>32571.000000000004</v>
      </c>
      <c r="I42" s="11">
        <f t="shared" ref="I42" si="275">N42+S42+X42+AC42+AH42+AM42+AR42+AW42+BB42+BG42</f>
        <v>329</v>
      </c>
      <c r="J42" s="39">
        <f t="shared" ref="J42" si="276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7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32900</v>
      </c>
      <c r="U42" s="33">
        <v>0</v>
      </c>
      <c r="V42" s="33">
        <v>0</v>
      </c>
      <c r="W42" s="42">
        <f>32830.8-259.8</f>
        <v>32571.000000000004</v>
      </c>
      <c r="X42" s="32">
        <f>331.7-2.7</f>
        <v>329</v>
      </c>
      <c r="Y42" s="25">
        <f t="shared" ref="Y42" si="278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9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80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81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82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3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4">BF42</f>
        <v>0</v>
      </c>
      <c r="BD42" s="33">
        <v>0</v>
      </c>
      <c r="BE42" s="33">
        <v>0</v>
      </c>
      <c r="BF42" s="26">
        <v>0</v>
      </c>
      <c r="BG42" s="33">
        <v>0</v>
      </c>
    </row>
    <row r="43" spans="1:59" ht="47.25" x14ac:dyDescent="0.25">
      <c r="A43" s="10" t="s">
        <v>114</v>
      </c>
      <c r="B43" s="50" t="s">
        <v>115</v>
      </c>
      <c r="C43" s="48" t="s">
        <v>21</v>
      </c>
      <c r="D43" s="19" t="s">
        <v>49</v>
      </c>
      <c r="E43" s="11">
        <f t="shared" ref="E43" si="285">J43+O43+T43+Y43+AD43+AI43+AN43+AS43+AX43+BC43</f>
        <v>4659.1000000000004</v>
      </c>
      <c r="F43" s="11">
        <f t="shared" ref="F43" si="286">K43+P43+U43+Z43+AE43+AJ43+AO43+AT43+AY43+BD43</f>
        <v>0</v>
      </c>
      <c r="G43" s="11">
        <f t="shared" ref="G43" si="287">L43+Q43+V43+AA43+AF43+AK43+AP43+AU43+AZ43+BE43</f>
        <v>0</v>
      </c>
      <c r="H43" s="11">
        <f t="shared" ref="H43" si="288">M43+R43+W43+AB43+AG43+AL43+AQ43+AV43+BA43+BF43</f>
        <v>4612.5</v>
      </c>
      <c r="I43" s="11">
        <f t="shared" ref="I43" si="289">N43+S43+X43+AC43+AH43+AM43+AR43+AW43+BB43+BG43</f>
        <v>46.599999999999994</v>
      </c>
      <c r="J43" s="39">
        <f t="shared" ref="J43" si="290">M43+N43</f>
        <v>0</v>
      </c>
      <c r="K43" s="33">
        <v>0</v>
      </c>
      <c r="L43" s="33">
        <v>0</v>
      </c>
      <c r="M43" s="32">
        <v>0</v>
      </c>
      <c r="N43" s="32">
        <v>0</v>
      </c>
      <c r="O43" s="35">
        <f t="shared" ref="O43" si="291">R43+S43</f>
        <v>0</v>
      </c>
      <c r="P43" s="33">
        <v>0</v>
      </c>
      <c r="Q43" s="45">
        <v>0</v>
      </c>
      <c r="R43" s="54">
        <v>0</v>
      </c>
      <c r="S43" s="46">
        <v>0</v>
      </c>
      <c r="T43" s="35">
        <f>W43+X43</f>
        <v>4659.1000000000004</v>
      </c>
      <c r="U43" s="33">
        <v>0</v>
      </c>
      <c r="V43" s="33">
        <v>0</v>
      </c>
      <c r="W43" s="42">
        <f>4682.7-70.2</f>
        <v>4612.5</v>
      </c>
      <c r="X43" s="32">
        <f>47.3-0.7</f>
        <v>46.599999999999994</v>
      </c>
      <c r="Y43" s="25">
        <f t="shared" ref="Y43" si="292">AB43</f>
        <v>0</v>
      </c>
      <c r="Z43" s="33">
        <v>0</v>
      </c>
      <c r="AA43" s="33">
        <v>0</v>
      </c>
      <c r="AB43" s="26">
        <v>0</v>
      </c>
      <c r="AC43" s="33">
        <v>0</v>
      </c>
      <c r="AD43" s="25">
        <f t="shared" ref="AD43" si="293">AG43</f>
        <v>0</v>
      </c>
      <c r="AE43" s="33">
        <v>0</v>
      </c>
      <c r="AF43" s="33">
        <v>0</v>
      </c>
      <c r="AG43" s="26">
        <v>0</v>
      </c>
      <c r="AH43" s="33">
        <v>0</v>
      </c>
      <c r="AI43" s="25">
        <f t="shared" ref="AI43" si="294">AL43</f>
        <v>0</v>
      </c>
      <c r="AJ43" s="33">
        <v>0</v>
      </c>
      <c r="AK43" s="33">
        <v>0</v>
      </c>
      <c r="AL43" s="26">
        <v>0</v>
      </c>
      <c r="AM43" s="33">
        <v>0</v>
      </c>
      <c r="AN43" s="25">
        <f t="shared" ref="AN43" si="295">AQ43</f>
        <v>0</v>
      </c>
      <c r="AO43" s="33">
        <v>0</v>
      </c>
      <c r="AP43" s="33">
        <v>0</v>
      </c>
      <c r="AQ43" s="26">
        <v>0</v>
      </c>
      <c r="AR43" s="33">
        <v>0</v>
      </c>
      <c r="AS43" s="25">
        <f t="shared" ref="AS43" si="296">AV43</f>
        <v>0</v>
      </c>
      <c r="AT43" s="33">
        <v>0</v>
      </c>
      <c r="AU43" s="33">
        <v>0</v>
      </c>
      <c r="AV43" s="26">
        <v>0</v>
      </c>
      <c r="AW43" s="33">
        <v>0</v>
      </c>
      <c r="AX43" s="25">
        <f t="shared" ref="AX43" si="297">BA43</f>
        <v>0</v>
      </c>
      <c r="AY43" s="33">
        <v>0</v>
      </c>
      <c r="AZ43" s="33">
        <v>0</v>
      </c>
      <c r="BA43" s="26">
        <v>0</v>
      </c>
      <c r="BB43" s="33">
        <v>0</v>
      </c>
      <c r="BC43" s="25">
        <f t="shared" ref="BC43" si="298">BF43</f>
        <v>0</v>
      </c>
      <c r="BD43" s="33">
        <v>0</v>
      </c>
      <c r="BE43" s="33">
        <v>0</v>
      </c>
      <c r="BF43" s="26">
        <v>0</v>
      </c>
      <c r="BG43" s="33">
        <v>0</v>
      </c>
    </row>
    <row r="44" spans="1:59" ht="47.25" x14ac:dyDescent="0.25">
      <c r="A44" s="10" t="s">
        <v>120</v>
      </c>
      <c r="B44" s="50" t="s">
        <v>121</v>
      </c>
      <c r="C44" s="48" t="s">
        <v>21</v>
      </c>
      <c r="D44" s="19" t="s">
        <v>49</v>
      </c>
      <c r="E44" s="11">
        <f t="shared" ref="E44" si="299">J44+O44+T44+Y44+AD44+AI44+AN44+AS44+AX44+BC44</f>
        <v>2393.6</v>
      </c>
      <c r="F44" s="11">
        <f t="shared" ref="F44" si="300">K44+P44+U44+Z44+AE44+AJ44+AO44+AT44+AY44+BD44</f>
        <v>0</v>
      </c>
      <c r="G44" s="11">
        <f t="shared" ref="G44" si="301">L44+Q44+V44+AA44+AF44+AK44+AP44+AU44+AZ44+BE44</f>
        <v>0</v>
      </c>
      <c r="H44" s="11">
        <f t="shared" ref="H44" si="302">M44+R44+W44+AB44+AG44+AL44+AQ44+AV44+BA44+BF44</f>
        <v>2369.5</v>
      </c>
      <c r="I44" s="11">
        <f t="shared" ref="I44" si="303">N44+S44+X44+AC44+AH44+AM44+AR44+AW44+BB44+BG44</f>
        <v>24.1</v>
      </c>
      <c r="J44" s="39">
        <f t="shared" ref="J44" si="304">M44+N44</f>
        <v>0</v>
      </c>
      <c r="K44" s="33">
        <v>0</v>
      </c>
      <c r="L44" s="33">
        <v>0</v>
      </c>
      <c r="M44" s="32">
        <v>0</v>
      </c>
      <c r="N44" s="32">
        <v>0</v>
      </c>
      <c r="O44" s="35">
        <f t="shared" ref="O44" si="305">R44+S44</f>
        <v>0</v>
      </c>
      <c r="P44" s="33">
        <v>0</v>
      </c>
      <c r="Q44" s="45">
        <v>0</v>
      </c>
      <c r="R44" s="54">
        <v>0</v>
      </c>
      <c r="S44" s="46">
        <v>0</v>
      </c>
      <c r="T44" s="35">
        <f>W44+X44</f>
        <v>2393.6</v>
      </c>
      <c r="U44" s="33">
        <v>0</v>
      </c>
      <c r="V44" s="33">
        <v>0</v>
      </c>
      <c r="W44" s="42">
        <v>2369.5</v>
      </c>
      <c r="X44" s="32">
        <v>24.1</v>
      </c>
      <c r="Y44" s="25">
        <f t="shared" ref="Y44" si="306">AB44</f>
        <v>0</v>
      </c>
      <c r="Z44" s="33">
        <v>0</v>
      </c>
      <c r="AA44" s="33">
        <v>0</v>
      </c>
      <c r="AB44" s="26">
        <v>0</v>
      </c>
      <c r="AC44" s="33">
        <v>0</v>
      </c>
      <c r="AD44" s="25">
        <f t="shared" ref="AD44" si="307">AG44</f>
        <v>0</v>
      </c>
      <c r="AE44" s="33">
        <v>0</v>
      </c>
      <c r="AF44" s="33">
        <v>0</v>
      </c>
      <c r="AG44" s="26">
        <v>0</v>
      </c>
      <c r="AH44" s="33">
        <v>0</v>
      </c>
      <c r="AI44" s="25">
        <f t="shared" ref="AI44" si="308">AL44</f>
        <v>0</v>
      </c>
      <c r="AJ44" s="33">
        <v>0</v>
      </c>
      <c r="AK44" s="33">
        <v>0</v>
      </c>
      <c r="AL44" s="26">
        <v>0</v>
      </c>
      <c r="AM44" s="33">
        <v>0</v>
      </c>
      <c r="AN44" s="25">
        <f t="shared" ref="AN44" si="309">AQ44</f>
        <v>0</v>
      </c>
      <c r="AO44" s="33">
        <v>0</v>
      </c>
      <c r="AP44" s="33">
        <v>0</v>
      </c>
      <c r="AQ44" s="26">
        <v>0</v>
      </c>
      <c r="AR44" s="33">
        <v>0</v>
      </c>
      <c r="AS44" s="25">
        <f t="shared" ref="AS44" si="310">AV44</f>
        <v>0</v>
      </c>
      <c r="AT44" s="33">
        <v>0</v>
      </c>
      <c r="AU44" s="33">
        <v>0</v>
      </c>
      <c r="AV44" s="26">
        <v>0</v>
      </c>
      <c r="AW44" s="33">
        <v>0</v>
      </c>
      <c r="AX44" s="25">
        <f t="shared" ref="AX44" si="311">BA44</f>
        <v>0</v>
      </c>
      <c r="AY44" s="33">
        <v>0</v>
      </c>
      <c r="AZ44" s="33">
        <v>0</v>
      </c>
      <c r="BA44" s="26">
        <v>0</v>
      </c>
      <c r="BB44" s="33">
        <v>0</v>
      </c>
      <c r="BC44" s="25">
        <f t="shared" ref="BC44" si="312">BF44</f>
        <v>0</v>
      </c>
      <c r="BD44" s="33">
        <v>0</v>
      </c>
      <c r="BE44" s="33">
        <v>0</v>
      </c>
      <c r="BF44" s="26">
        <v>0</v>
      </c>
      <c r="BG44" s="33">
        <v>0</v>
      </c>
    </row>
    <row r="45" spans="1:59" ht="31.5" x14ac:dyDescent="0.25">
      <c r="A45" s="10" t="s">
        <v>123</v>
      </c>
      <c r="B45" s="50" t="s">
        <v>127</v>
      </c>
      <c r="C45" s="48" t="s">
        <v>21</v>
      </c>
      <c r="D45" s="19" t="s">
        <v>49</v>
      </c>
      <c r="E45" s="11">
        <f t="shared" ref="E45" si="313">J45+O45+T45+Y45+AD45+AI45+AN45+AS45+AX45+BC45</f>
        <v>7630.2000000000007</v>
      </c>
      <c r="F45" s="11">
        <f t="shared" ref="F45" si="314">K45+P45+U45+Z45+AE45+AJ45+AO45+AT45+AY45+BD45</f>
        <v>0</v>
      </c>
      <c r="G45" s="11">
        <f t="shared" ref="G45" si="315">L45+Q45+V45+AA45+AF45+AK45+AP45+AU45+AZ45+BE45</f>
        <v>4545</v>
      </c>
      <c r="H45" s="11">
        <f t="shared" ref="H45" si="316">M45+R45+W45+AB45+AG45+AL45+AQ45+AV45+BA45+BF45</f>
        <v>238.8</v>
      </c>
      <c r="I45" s="11">
        <f t="shared" ref="I45" si="317">N45+S45+X45+AC45+AH45+AM45+AR45+AW45+BB45+BG45</f>
        <v>2846.4</v>
      </c>
      <c r="J45" s="39">
        <f t="shared" ref="J45" si="318">M45+N45</f>
        <v>0</v>
      </c>
      <c r="K45" s="33">
        <v>0</v>
      </c>
      <c r="L45" s="33">
        <v>0</v>
      </c>
      <c r="M45" s="32">
        <v>0</v>
      </c>
      <c r="N45" s="32">
        <v>0</v>
      </c>
      <c r="O45" s="35">
        <f t="shared" ref="O45" si="319">R45+S45</f>
        <v>0</v>
      </c>
      <c r="P45" s="33">
        <v>0</v>
      </c>
      <c r="Q45" s="45">
        <v>0</v>
      </c>
      <c r="R45" s="54">
        <v>0</v>
      </c>
      <c r="S45" s="46">
        <v>0</v>
      </c>
      <c r="T45" s="35">
        <f>V45+W45+X45</f>
        <v>7630.2000000000007</v>
      </c>
      <c r="U45" s="33">
        <v>0</v>
      </c>
      <c r="V45" s="61">
        <v>4545</v>
      </c>
      <c r="W45" s="62">
        <v>238.8</v>
      </c>
      <c r="X45" s="61">
        <v>2846.4</v>
      </c>
      <c r="Y45" s="25">
        <f t="shared" ref="Y45" si="320">AB45</f>
        <v>0</v>
      </c>
      <c r="Z45" s="33">
        <v>0</v>
      </c>
      <c r="AA45" s="33">
        <v>0</v>
      </c>
      <c r="AB45" s="26">
        <v>0</v>
      </c>
      <c r="AC45" s="33">
        <v>0</v>
      </c>
      <c r="AD45" s="25">
        <f t="shared" ref="AD45" si="321">AG45</f>
        <v>0</v>
      </c>
      <c r="AE45" s="33">
        <v>0</v>
      </c>
      <c r="AF45" s="33">
        <v>0</v>
      </c>
      <c r="AG45" s="26">
        <v>0</v>
      </c>
      <c r="AH45" s="33">
        <v>0</v>
      </c>
      <c r="AI45" s="25">
        <f t="shared" ref="AI45" si="322">AL45</f>
        <v>0</v>
      </c>
      <c r="AJ45" s="33">
        <v>0</v>
      </c>
      <c r="AK45" s="33">
        <v>0</v>
      </c>
      <c r="AL45" s="26">
        <v>0</v>
      </c>
      <c r="AM45" s="33">
        <v>0</v>
      </c>
      <c r="AN45" s="25">
        <f t="shared" ref="AN45" si="323">AQ45</f>
        <v>0</v>
      </c>
      <c r="AO45" s="33">
        <v>0</v>
      </c>
      <c r="AP45" s="33">
        <v>0</v>
      </c>
      <c r="AQ45" s="26">
        <v>0</v>
      </c>
      <c r="AR45" s="33">
        <v>0</v>
      </c>
      <c r="AS45" s="25">
        <f t="shared" ref="AS45" si="324">AV45</f>
        <v>0</v>
      </c>
      <c r="AT45" s="33">
        <v>0</v>
      </c>
      <c r="AU45" s="33">
        <v>0</v>
      </c>
      <c r="AV45" s="26">
        <v>0</v>
      </c>
      <c r="AW45" s="33">
        <v>0</v>
      </c>
      <c r="AX45" s="25">
        <f t="shared" ref="AX45" si="325">BA45</f>
        <v>0</v>
      </c>
      <c r="AY45" s="33">
        <v>0</v>
      </c>
      <c r="AZ45" s="33">
        <v>0</v>
      </c>
      <c r="BA45" s="26">
        <v>0</v>
      </c>
      <c r="BB45" s="33">
        <v>0</v>
      </c>
      <c r="BC45" s="25">
        <f t="shared" ref="BC45" si="326">BF45</f>
        <v>0</v>
      </c>
      <c r="BD45" s="33">
        <v>0</v>
      </c>
      <c r="BE45" s="33">
        <v>0</v>
      </c>
      <c r="BF45" s="26">
        <v>0</v>
      </c>
      <c r="BG45" s="33">
        <v>0</v>
      </c>
    </row>
    <row r="46" spans="1:59" ht="94.5" x14ac:dyDescent="0.25">
      <c r="A46" s="10" t="s">
        <v>126</v>
      </c>
      <c r="B46" s="59" t="s">
        <v>124</v>
      </c>
      <c r="C46" s="19" t="s">
        <v>21</v>
      </c>
      <c r="D46" s="19" t="s">
        <v>54</v>
      </c>
      <c r="E46" s="11">
        <f t="shared" ref="E46" si="327">J46+O46+T46+Y46+AD46+AI46+AN46+AS46+AX46+BC46</f>
        <v>300</v>
      </c>
      <c r="F46" s="11">
        <f t="shared" ref="F46" si="328">K46+P46+U46+Z46+AE46+AJ46+AO46+AT46+AY46+BD46</f>
        <v>0</v>
      </c>
      <c r="G46" s="11">
        <f t="shared" ref="G46" si="329">L46+Q46+V46+AA46+AF46+AK46+AP46+AU46+AZ46+BE46</f>
        <v>0</v>
      </c>
      <c r="H46" s="11">
        <f t="shared" ref="H46" si="330">M46+R46+W46+AB46+AG46+AL46+AQ46+AV46+BA46+BF46</f>
        <v>300</v>
      </c>
      <c r="I46" s="11">
        <f t="shared" ref="I46" si="331">N46+S46+X46+AC46+AH46+AM46+AR46+AW46+BB46+BG46</f>
        <v>0</v>
      </c>
      <c r="J46" s="40">
        <f t="shared" ref="J46" si="332">M46</f>
        <v>0</v>
      </c>
      <c r="K46" s="27">
        <v>0</v>
      </c>
      <c r="L46" s="27">
        <v>0</v>
      </c>
      <c r="M46" s="41">
        <v>0</v>
      </c>
      <c r="N46" s="27">
        <v>0</v>
      </c>
      <c r="O46" s="35">
        <f t="shared" ref="O46" si="333">R46</f>
        <v>0</v>
      </c>
      <c r="P46" s="27">
        <v>0</v>
      </c>
      <c r="Q46" s="27">
        <v>0</v>
      </c>
      <c r="R46" s="42">
        <v>0</v>
      </c>
      <c r="S46" s="27">
        <v>0</v>
      </c>
      <c r="T46" s="35">
        <f t="shared" ref="T46" si="334">W46</f>
        <v>0</v>
      </c>
      <c r="U46" s="27">
        <v>0</v>
      </c>
      <c r="V46" s="55">
        <v>0</v>
      </c>
      <c r="W46" s="60">
        <f t="shared" ref="W46:W51" si="335">100-100</f>
        <v>0</v>
      </c>
      <c r="X46" s="56">
        <v>0</v>
      </c>
      <c r="Y46" s="35">
        <f t="shared" ref="Y46" si="336">AB46</f>
        <v>300</v>
      </c>
      <c r="Z46" s="27">
        <v>0</v>
      </c>
      <c r="AA46" s="27">
        <v>0</v>
      </c>
      <c r="AB46" s="42">
        <v>300</v>
      </c>
      <c r="AC46" s="27">
        <v>0</v>
      </c>
      <c r="AD46" s="25">
        <f t="shared" ref="AD46" si="337">AG46</f>
        <v>0</v>
      </c>
      <c r="AE46" s="27">
        <v>0</v>
      </c>
      <c r="AF46" s="27">
        <v>0</v>
      </c>
      <c r="AG46" s="26">
        <v>0</v>
      </c>
      <c r="AH46" s="27">
        <v>0</v>
      </c>
      <c r="AI46" s="25">
        <f t="shared" ref="AI46" si="338">AL46</f>
        <v>0</v>
      </c>
      <c r="AJ46" s="27">
        <v>0</v>
      </c>
      <c r="AK46" s="27">
        <v>0</v>
      </c>
      <c r="AL46" s="26">
        <v>0</v>
      </c>
      <c r="AM46" s="27">
        <v>0</v>
      </c>
      <c r="AN46" s="25">
        <f t="shared" ref="AN46" si="339">AQ46</f>
        <v>0</v>
      </c>
      <c r="AO46" s="27">
        <v>0</v>
      </c>
      <c r="AP46" s="27">
        <v>0</v>
      </c>
      <c r="AQ46" s="26">
        <v>0</v>
      </c>
      <c r="AR46" s="27">
        <v>0</v>
      </c>
      <c r="AS46" s="25">
        <f t="shared" ref="AS46" si="340">AV46</f>
        <v>0</v>
      </c>
      <c r="AT46" s="27">
        <v>0</v>
      </c>
      <c r="AU46" s="27">
        <v>0</v>
      </c>
      <c r="AV46" s="26">
        <v>0</v>
      </c>
      <c r="AW46" s="27">
        <v>0</v>
      </c>
      <c r="AX46" s="25">
        <f t="shared" ref="AX46" si="341">BA46</f>
        <v>0</v>
      </c>
      <c r="AY46" s="27">
        <v>0</v>
      </c>
      <c r="AZ46" s="27">
        <v>0</v>
      </c>
      <c r="BA46" s="26">
        <v>0</v>
      </c>
      <c r="BB46" s="27">
        <v>0</v>
      </c>
      <c r="BC46" s="25">
        <f t="shared" ref="BC46" si="342">BF46</f>
        <v>0</v>
      </c>
      <c r="BD46" s="27">
        <v>0</v>
      </c>
      <c r="BE46" s="27">
        <v>0</v>
      </c>
      <c r="BF46" s="26">
        <v>0</v>
      </c>
      <c r="BG46" s="27">
        <v>0</v>
      </c>
    </row>
    <row r="47" spans="1:59" ht="47.25" x14ac:dyDescent="0.25">
      <c r="A47" s="10" t="s">
        <v>128</v>
      </c>
      <c r="B47" s="59" t="s">
        <v>129</v>
      </c>
      <c r="C47" s="19" t="s">
        <v>21</v>
      </c>
      <c r="D47" s="19" t="s">
        <v>49</v>
      </c>
      <c r="E47" s="11">
        <f t="shared" ref="E47" si="343">J47+O47+T47+Y47+AD47+AI47+AN47+AS47+AX47+BC47</f>
        <v>25950</v>
      </c>
      <c r="F47" s="11">
        <f t="shared" ref="F47" si="344">K47+P47+U47+Z47+AE47+AJ47+AO47+AT47+AY47+BD47</f>
        <v>0</v>
      </c>
      <c r="G47" s="11">
        <f t="shared" ref="G47" si="345">L47+Q47+V47+AA47+AF47+AK47+AP47+AU47+AZ47+BE47</f>
        <v>0</v>
      </c>
      <c r="H47" s="11">
        <f t="shared" ref="H47" si="346">M47+R47+W47+AB47+AG47+AL47+AQ47+AV47+BA47+BF47</f>
        <v>25690.5</v>
      </c>
      <c r="I47" s="11">
        <f t="shared" ref="I47" si="347">N47+S47+X47+AC47+AH47+AM47+AR47+AW47+BB47+BG47</f>
        <v>259.5</v>
      </c>
      <c r="J47" s="40">
        <f t="shared" ref="J47" si="348">M47</f>
        <v>0</v>
      </c>
      <c r="K47" s="27">
        <v>0</v>
      </c>
      <c r="L47" s="27">
        <v>0</v>
      </c>
      <c r="M47" s="41">
        <v>0</v>
      </c>
      <c r="N47" s="27">
        <v>0</v>
      </c>
      <c r="O47" s="35">
        <f t="shared" ref="O47" si="349">R47</f>
        <v>0</v>
      </c>
      <c r="P47" s="27">
        <v>0</v>
      </c>
      <c r="Q47" s="27">
        <v>0</v>
      </c>
      <c r="R47" s="42">
        <v>0</v>
      </c>
      <c r="S47" s="27">
        <v>0</v>
      </c>
      <c r="T47" s="35">
        <f t="shared" ref="T47" si="350">W47</f>
        <v>0</v>
      </c>
      <c r="U47" s="27">
        <v>0</v>
      </c>
      <c r="V47" s="55">
        <v>0</v>
      </c>
      <c r="W47" s="60">
        <f t="shared" si="335"/>
        <v>0</v>
      </c>
      <c r="X47" s="56">
        <v>0</v>
      </c>
      <c r="Y47" s="35">
        <f>AB47+AC47</f>
        <v>25950</v>
      </c>
      <c r="Z47" s="27">
        <v>0</v>
      </c>
      <c r="AA47" s="27">
        <v>0</v>
      </c>
      <c r="AB47" s="42">
        <v>25690.5</v>
      </c>
      <c r="AC47" s="32">
        <v>259.5</v>
      </c>
      <c r="AD47" s="25">
        <f t="shared" ref="AD47" si="351">AG47</f>
        <v>0</v>
      </c>
      <c r="AE47" s="27">
        <v>0</v>
      </c>
      <c r="AF47" s="27">
        <v>0</v>
      </c>
      <c r="AG47" s="26">
        <v>0</v>
      </c>
      <c r="AH47" s="27">
        <v>0</v>
      </c>
      <c r="AI47" s="25">
        <f t="shared" ref="AI47" si="352">AL47</f>
        <v>0</v>
      </c>
      <c r="AJ47" s="27">
        <v>0</v>
      </c>
      <c r="AK47" s="27">
        <v>0</v>
      </c>
      <c r="AL47" s="26">
        <v>0</v>
      </c>
      <c r="AM47" s="27">
        <v>0</v>
      </c>
      <c r="AN47" s="25">
        <f t="shared" ref="AN47" si="353">AQ47</f>
        <v>0</v>
      </c>
      <c r="AO47" s="27">
        <v>0</v>
      </c>
      <c r="AP47" s="27">
        <v>0</v>
      </c>
      <c r="AQ47" s="26">
        <v>0</v>
      </c>
      <c r="AR47" s="27">
        <v>0</v>
      </c>
      <c r="AS47" s="25">
        <f t="shared" ref="AS47" si="354">AV47</f>
        <v>0</v>
      </c>
      <c r="AT47" s="27">
        <v>0</v>
      </c>
      <c r="AU47" s="27">
        <v>0</v>
      </c>
      <c r="AV47" s="26">
        <v>0</v>
      </c>
      <c r="AW47" s="27">
        <v>0</v>
      </c>
      <c r="AX47" s="25">
        <f t="shared" ref="AX47" si="355">BA47</f>
        <v>0</v>
      </c>
      <c r="AY47" s="27">
        <v>0</v>
      </c>
      <c r="AZ47" s="27">
        <v>0</v>
      </c>
      <c r="BA47" s="26">
        <v>0</v>
      </c>
      <c r="BB47" s="27">
        <v>0</v>
      </c>
      <c r="BC47" s="25">
        <f t="shared" ref="BC47" si="356">BF47</f>
        <v>0</v>
      </c>
      <c r="BD47" s="27">
        <v>0</v>
      </c>
      <c r="BE47" s="27">
        <v>0</v>
      </c>
      <c r="BF47" s="26">
        <v>0</v>
      </c>
      <c r="BG47" s="27">
        <v>0</v>
      </c>
    </row>
    <row r="48" spans="1:59" ht="78.75" x14ac:dyDescent="0.25">
      <c r="A48" s="10" t="s">
        <v>134</v>
      </c>
      <c r="B48" s="59" t="s">
        <v>135</v>
      </c>
      <c r="C48" s="19" t="s">
        <v>21</v>
      </c>
      <c r="D48" s="19" t="s">
        <v>49</v>
      </c>
      <c r="E48" s="11">
        <f t="shared" ref="E48" si="357">J48+O48+T48+Y48+AD48+AI48+AN48+AS48+AX48+BC48</f>
        <v>3520</v>
      </c>
      <c r="F48" s="11">
        <f t="shared" ref="F48" si="358">K48+P48+U48+Z48+AE48+AJ48+AO48+AT48+AY48+BD48</f>
        <v>0</v>
      </c>
      <c r="G48" s="11">
        <f t="shared" ref="G48" si="359">L48+Q48+V48+AA48+AF48+AK48+AP48+AU48+AZ48+BE48</f>
        <v>0</v>
      </c>
      <c r="H48" s="11">
        <f t="shared" ref="H48" si="360">M48+R48+W48+AB48+AG48+AL48+AQ48+AV48+BA48+BF48</f>
        <v>3484.8</v>
      </c>
      <c r="I48" s="11">
        <f t="shared" ref="I48" si="361">N48+S48+X48+AC48+AH48+AM48+AR48+AW48+BB48+BG48</f>
        <v>35.200000000000003</v>
      </c>
      <c r="J48" s="40">
        <f t="shared" ref="J48" si="362">M48</f>
        <v>0</v>
      </c>
      <c r="K48" s="27">
        <v>0</v>
      </c>
      <c r="L48" s="27">
        <v>0</v>
      </c>
      <c r="M48" s="41">
        <v>0</v>
      </c>
      <c r="N48" s="27">
        <v>0</v>
      </c>
      <c r="O48" s="35">
        <f t="shared" ref="O48" si="363">R48</f>
        <v>0</v>
      </c>
      <c r="P48" s="27">
        <v>0</v>
      </c>
      <c r="Q48" s="27">
        <v>0</v>
      </c>
      <c r="R48" s="42">
        <v>0</v>
      </c>
      <c r="S48" s="27">
        <v>0</v>
      </c>
      <c r="T48" s="35">
        <f t="shared" ref="T48" si="364">W48</f>
        <v>0</v>
      </c>
      <c r="U48" s="27">
        <v>0</v>
      </c>
      <c r="V48" s="55">
        <v>0</v>
      </c>
      <c r="W48" s="60">
        <f t="shared" si="335"/>
        <v>0</v>
      </c>
      <c r="X48" s="56">
        <v>0</v>
      </c>
      <c r="Y48" s="35">
        <f t="shared" ref="Y48:Y51" si="365">AB48+AC48</f>
        <v>3520</v>
      </c>
      <c r="Z48" s="27">
        <v>0</v>
      </c>
      <c r="AA48" s="27">
        <v>0</v>
      </c>
      <c r="AB48" s="42">
        <v>3484.8</v>
      </c>
      <c r="AC48" s="32">
        <v>35.200000000000003</v>
      </c>
      <c r="AD48" s="25">
        <f t="shared" ref="AD48" si="366">AG48</f>
        <v>0</v>
      </c>
      <c r="AE48" s="27">
        <v>0</v>
      </c>
      <c r="AF48" s="27">
        <v>0</v>
      </c>
      <c r="AG48" s="26">
        <v>0</v>
      </c>
      <c r="AH48" s="27">
        <v>0</v>
      </c>
      <c r="AI48" s="25">
        <f t="shared" ref="AI48" si="367">AL48</f>
        <v>0</v>
      </c>
      <c r="AJ48" s="27">
        <v>0</v>
      </c>
      <c r="AK48" s="27">
        <v>0</v>
      </c>
      <c r="AL48" s="26">
        <v>0</v>
      </c>
      <c r="AM48" s="27">
        <v>0</v>
      </c>
      <c r="AN48" s="25">
        <f t="shared" ref="AN48" si="368">AQ48</f>
        <v>0</v>
      </c>
      <c r="AO48" s="27">
        <v>0</v>
      </c>
      <c r="AP48" s="27">
        <v>0</v>
      </c>
      <c r="AQ48" s="26">
        <v>0</v>
      </c>
      <c r="AR48" s="27">
        <v>0</v>
      </c>
      <c r="AS48" s="25">
        <f t="shared" ref="AS48" si="369">AV48</f>
        <v>0</v>
      </c>
      <c r="AT48" s="27">
        <v>0</v>
      </c>
      <c r="AU48" s="27">
        <v>0</v>
      </c>
      <c r="AV48" s="26">
        <v>0</v>
      </c>
      <c r="AW48" s="27">
        <v>0</v>
      </c>
      <c r="AX48" s="25">
        <f t="shared" ref="AX48" si="370">BA48</f>
        <v>0</v>
      </c>
      <c r="AY48" s="27">
        <v>0</v>
      </c>
      <c r="AZ48" s="27">
        <v>0</v>
      </c>
      <c r="BA48" s="26">
        <v>0</v>
      </c>
      <c r="BB48" s="27">
        <v>0</v>
      </c>
      <c r="BC48" s="25">
        <f t="shared" ref="BC48" si="371">BF48</f>
        <v>0</v>
      </c>
      <c r="BD48" s="27">
        <v>0</v>
      </c>
      <c r="BE48" s="27">
        <v>0</v>
      </c>
      <c r="BF48" s="26">
        <v>0</v>
      </c>
      <c r="BG48" s="27">
        <v>0</v>
      </c>
    </row>
    <row r="49" spans="1:59" ht="78.75" x14ac:dyDescent="0.25">
      <c r="A49" s="10" t="s">
        <v>137</v>
      </c>
      <c r="B49" s="59" t="s">
        <v>136</v>
      </c>
      <c r="C49" s="19" t="s">
        <v>21</v>
      </c>
      <c r="D49" s="19" t="s">
        <v>49</v>
      </c>
      <c r="E49" s="11">
        <f t="shared" ref="E49" si="372">J49+O49+T49+Y49+AD49+AI49+AN49+AS49+AX49+BC49</f>
        <v>8200</v>
      </c>
      <c r="F49" s="11">
        <f t="shared" ref="F49" si="373">K49+P49+U49+Z49+AE49+AJ49+AO49+AT49+AY49+BD49</f>
        <v>0</v>
      </c>
      <c r="G49" s="11">
        <f t="shared" ref="G49" si="374">L49+Q49+V49+AA49+AF49+AK49+AP49+AU49+AZ49+BE49</f>
        <v>0</v>
      </c>
      <c r="H49" s="11">
        <f t="shared" ref="H49" si="375">M49+R49+W49+AB49+AG49+AL49+AQ49+AV49+BA49+BF49</f>
        <v>8118</v>
      </c>
      <c r="I49" s="11">
        <f t="shared" ref="I49" si="376">N49+S49+X49+AC49+AH49+AM49+AR49+AW49+BB49+BG49</f>
        <v>82</v>
      </c>
      <c r="J49" s="40">
        <f t="shared" ref="J49" si="377">M49</f>
        <v>0</v>
      </c>
      <c r="K49" s="27">
        <v>0</v>
      </c>
      <c r="L49" s="27">
        <v>0</v>
      </c>
      <c r="M49" s="41">
        <v>0</v>
      </c>
      <c r="N49" s="27">
        <v>0</v>
      </c>
      <c r="O49" s="35">
        <f t="shared" ref="O49" si="378">R49</f>
        <v>0</v>
      </c>
      <c r="P49" s="27">
        <v>0</v>
      </c>
      <c r="Q49" s="27">
        <v>0</v>
      </c>
      <c r="R49" s="42">
        <v>0</v>
      </c>
      <c r="S49" s="27">
        <v>0</v>
      </c>
      <c r="T49" s="35">
        <f t="shared" ref="T49" si="379">W49</f>
        <v>0</v>
      </c>
      <c r="U49" s="27">
        <v>0</v>
      </c>
      <c r="V49" s="55">
        <v>0</v>
      </c>
      <c r="W49" s="60">
        <f t="shared" si="335"/>
        <v>0</v>
      </c>
      <c r="X49" s="56">
        <v>0</v>
      </c>
      <c r="Y49" s="35">
        <f t="shared" si="365"/>
        <v>8200</v>
      </c>
      <c r="Z49" s="27">
        <v>0</v>
      </c>
      <c r="AA49" s="27">
        <v>0</v>
      </c>
      <c r="AB49" s="42">
        <v>8118</v>
      </c>
      <c r="AC49" s="32">
        <v>82</v>
      </c>
      <c r="AD49" s="25">
        <f t="shared" ref="AD49" si="380">AG49</f>
        <v>0</v>
      </c>
      <c r="AE49" s="27">
        <v>0</v>
      </c>
      <c r="AF49" s="27">
        <v>0</v>
      </c>
      <c r="AG49" s="26">
        <v>0</v>
      </c>
      <c r="AH49" s="27">
        <v>0</v>
      </c>
      <c r="AI49" s="25">
        <f t="shared" ref="AI49" si="381">AL49</f>
        <v>0</v>
      </c>
      <c r="AJ49" s="27">
        <v>0</v>
      </c>
      <c r="AK49" s="27">
        <v>0</v>
      </c>
      <c r="AL49" s="26">
        <v>0</v>
      </c>
      <c r="AM49" s="27">
        <v>0</v>
      </c>
      <c r="AN49" s="25">
        <f t="shared" ref="AN49" si="382">AQ49</f>
        <v>0</v>
      </c>
      <c r="AO49" s="27">
        <v>0</v>
      </c>
      <c r="AP49" s="27">
        <v>0</v>
      </c>
      <c r="AQ49" s="26">
        <v>0</v>
      </c>
      <c r="AR49" s="27">
        <v>0</v>
      </c>
      <c r="AS49" s="25">
        <f t="shared" ref="AS49" si="383">AV49</f>
        <v>0</v>
      </c>
      <c r="AT49" s="27">
        <v>0</v>
      </c>
      <c r="AU49" s="27">
        <v>0</v>
      </c>
      <c r="AV49" s="26">
        <v>0</v>
      </c>
      <c r="AW49" s="27">
        <v>0</v>
      </c>
      <c r="AX49" s="25">
        <f t="shared" ref="AX49" si="384">BA49</f>
        <v>0</v>
      </c>
      <c r="AY49" s="27">
        <v>0</v>
      </c>
      <c r="AZ49" s="27">
        <v>0</v>
      </c>
      <c r="BA49" s="26">
        <v>0</v>
      </c>
      <c r="BB49" s="27">
        <v>0</v>
      </c>
      <c r="BC49" s="25">
        <f t="shared" ref="BC49" si="385">BF49</f>
        <v>0</v>
      </c>
      <c r="BD49" s="27">
        <v>0</v>
      </c>
      <c r="BE49" s="27">
        <v>0</v>
      </c>
      <c r="BF49" s="26">
        <v>0</v>
      </c>
      <c r="BG49" s="27">
        <v>0</v>
      </c>
    </row>
    <row r="50" spans="1:59" ht="47.25" x14ac:dyDescent="0.25">
      <c r="A50" s="10" t="s">
        <v>138</v>
      </c>
      <c r="B50" s="59" t="s">
        <v>139</v>
      </c>
      <c r="C50" s="19" t="s">
        <v>21</v>
      </c>
      <c r="D50" s="19" t="s">
        <v>49</v>
      </c>
      <c r="E50" s="11">
        <f t="shared" ref="E50:E51" si="386">J50+O50+T50+Y50+AD50+AI50+AN50+AS50+AX50+BC50</f>
        <v>5286.2</v>
      </c>
      <c r="F50" s="11">
        <f t="shared" ref="F50:F51" si="387">K50+P50+U50+Z50+AE50+AJ50+AO50+AT50+AY50+BD50</f>
        <v>0</v>
      </c>
      <c r="G50" s="11">
        <f t="shared" ref="G50:G51" si="388">L50+Q50+V50+AA50+AF50+AK50+AP50+AU50+AZ50+BE50</f>
        <v>0</v>
      </c>
      <c r="H50" s="11">
        <f t="shared" ref="H50:H51" si="389">M50+R50+W50+AB50+AG50+AL50+AQ50+AV50+BA50+BF50</f>
        <v>5233.3</v>
      </c>
      <c r="I50" s="11">
        <f t="shared" ref="I50:I51" si="390">N50+S50+X50+AC50+AH50+AM50+AR50+AW50+BB50+BG50</f>
        <v>52.9</v>
      </c>
      <c r="J50" s="40">
        <f t="shared" ref="J50:J51" si="391">M50</f>
        <v>0</v>
      </c>
      <c r="K50" s="27">
        <v>0</v>
      </c>
      <c r="L50" s="27">
        <v>0</v>
      </c>
      <c r="M50" s="41">
        <v>0</v>
      </c>
      <c r="N50" s="27">
        <v>0</v>
      </c>
      <c r="O50" s="35">
        <f t="shared" ref="O50:O51" si="392">R50</f>
        <v>0</v>
      </c>
      <c r="P50" s="27">
        <v>0</v>
      </c>
      <c r="Q50" s="27">
        <v>0</v>
      </c>
      <c r="R50" s="42">
        <v>0</v>
      </c>
      <c r="S50" s="27">
        <v>0</v>
      </c>
      <c r="T50" s="35">
        <f t="shared" ref="T50:T51" si="393">W50</f>
        <v>0</v>
      </c>
      <c r="U50" s="27">
        <v>0</v>
      </c>
      <c r="V50" s="55">
        <v>0</v>
      </c>
      <c r="W50" s="60">
        <f t="shared" si="335"/>
        <v>0</v>
      </c>
      <c r="X50" s="56">
        <v>0</v>
      </c>
      <c r="Y50" s="35">
        <f t="shared" si="365"/>
        <v>0</v>
      </c>
      <c r="Z50" s="27">
        <v>0</v>
      </c>
      <c r="AA50" s="27">
        <v>0</v>
      </c>
      <c r="AB50" s="42">
        <v>0</v>
      </c>
      <c r="AC50" s="32">
        <v>0</v>
      </c>
      <c r="AD50" s="25">
        <f t="shared" ref="AD50:AD51" si="394">AG50</f>
        <v>0</v>
      </c>
      <c r="AE50" s="27">
        <v>0</v>
      </c>
      <c r="AF50" s="27">
        <v>0</v>
      </c>
      <c r="AG50" s="26">
        <v>0</v>
      </c>
      <c r="AH50" s="27">
        <v>0</v>
      </c>
      <c r="AI50" s="35">
        <f>AL50+AM50</f>
        <v>5286.2</v>
      </c>
      <c r="AJ50" s="27">
        <v>0</v>
      </c>
      <c r="AK50" s="27">
        <v>0</v>
      </c>
      <c r="AL50" s="42">
        <v>5233.3</v>
      </c>
      <c r="AM50" s="32">
        <v>52.9</v>
      </c>
      <c r="AN50" s="25">
        <f t="shared" ref="AN50:AN51" si="395">AQ50</f>
        <v>0</v>
      </c>
      <c r="AO50" s="27">
        <v>0</v>
      </c>
      <c r="AP50" s="27">
        <v>0</v>
      </c>
      <c r="AQ50" s="26">
        <v>0</v>
      </c>
      <c r="AR50" s="27">
        <v>0</v>
      </c>
      <c r="AS50" s="25">
        <f t="shared" ref="AS50:AS51" si="396">AV50</f>
        <v>0</v>
      </c>
      <c r="AT50" s="27">
        <v>0</v>
      </c>
      <c r="AU50" s="27">
        <v>0</v>
      </c>
      <c r="AV50" s="26">
        <v>0</v>
      </c>
      <c r="AW50" s="27">
        <v>0</v>
      </c>
      <c r="AX50" s="25">
        <f t="shared" ref="AX50:AX51" si="397">BA50</f>
        <v>0</v>
      </c>
      <c r="AY50" s="27">
        <v>0</v>
      </c>
      <c r="AZ50" s="27">
        <v>0</v>
      </c>
      <c r="BA50" s="26">
        <v>0</v>
      </c>
      <c r="BB50" s="27">
        <v>0</v>
      </c>
      <c r="BC50" s="25">
        <f t="shared" ref="BC50:BC51" si="398">BF50</f>
        <v>0</v>
      </c>
      <c r="BD50" s="27">
        <v>0</v>
      </c>
      <c r="BE50" s="27">
        <v>0</v>
      </c>
      <c r="BF50" s="26">
        <v>0</v>
      </c>
      <c r="BG50" s="27">
        <v>0</v>
      </c>
    </row>
    <row r="51" spans="1:59" ht="47.25" x14ac:dyDescent="0.25">
      <c r="A51" s="10" t="s">
        <v>140</v>
      </c>
      <c r="B51" s="59" t="s">
        <v>141</v>
      </c>
      <c r="C51" s="19" t="s">
        <v>21</v>
      </c>
      <c r="D51" s="19" t="s">
        <v>49</v>
      </c>
      <c r="E51" s="11">
        <f t="shared" si="386"/>
        <v>19094.900000000001</v>
      </c>
      <c r="F51" s="11">
        <f t="shared" si="387"/>
        <v>0</v>
      </c>
      <c r="G51" s="11">
        <f t="shared" si="388"/>
        <v>0</v>
      </c>
      <c r="H51" s="11">
        <f t="shared" si="389"/>
        <v>15912.4</v>
      </c>
      <c r="I51" s="11">
        <f t="shared" si="390"/>
        <v>3182.5</v>
      </c>
      <c r="J51" s="40">
        <f t="shared" si="391"/>
        <v>0</v>
      </c>
      <c r="K51" s="27">
        <v>0</v>
      </c>
      <c r="L51" s="27">
        <v>0</v>
      </c>
      <c r="M51" s="41">
        <v>0</v>
      </c>
      <c r="N51" s="27">
        <v>0</v>
      </c>
      <c r="O51" s="35">
        <f t="shared" si="392"/>
        <v>0</v>
      </c>
      <c r="P51" s="27">
        <v>0</v>
      </c>
      <c r="Q51" s="27">
        <v>0</v>
      </c>
      <c r="R51" s="42">
        <v>0</v>
      </c>
      <c r="S51" s="27">
        <v>0</v>
      </c>
      <c r="T51" s="35">
        <f t="shared" si="393"/>
        <v>0</v>
      </c>
      <c r="U51" s="27">
        <v>0</v>
      </c>
      <c r="V51" s="55">
        <v>0</v>
      </c>
      <c r="W51" s="60">
        <f t="shared" si="335"/>
        <v>0</v>
      </c>
      <c r="X51" s="56">
        <v>0</v>
      </c>
      <c r="Y51" s="35">
        <f t="shared" si="365"/>
        <v>19094.900000000001</v>
      </c>
      <c r="Z51" s="27">
        <v>0</v>
      </c>
      <c r="AA51" s="27">
        <v>0</v>
      </c>
      <c r="AB51" s="42">
        <v>15912.4</v>
      </c>
      <c r="AC51" s="32">
        <v>3182.5</v>
      </c>
      <c r="AD51" s="25">
        <f t="shared" si="394"/>
        <v>0</v>
      </c>
      <c r="AE51" s="27">
        <v>0</v>
      </c>
      <c r="AF51" s="27">
        <v>0</v>
      </c>
      <c r="AG51" s="26">
        <v>0</v>
      </c>
      <c r="AH51" s="27">
        <v>0</v>
      </c>
      <c r="AI51" s="25">
        <f t="shared" ref="AI51" si="399">AL51</f>
        <v>0</v>
      </c>
      <c r="AJ51" s="27">
        <v>0</v>
      </c>
      <c r="AK51" s="27">
        <v>0</v>
      </c>
      <c r="AL51" s="26">
        <v>0</v>
      </c>
      <c r="AM51" s="27">
        <v>0</v>
      </c>
      <c r="AN51" s="25">
        <f t="shared" si="395"/>
        <v>0</v>
      </c>
      <c r="AO51" s="27">
        <v>0</v>
      </c>
      <c r="AP51" s="27">
        <v>0</v>
      </c>
      <c r="AQ51" s="26">
        <v>0</v>
      </c>
      <c r="AR51" s="27">
        <v>0</v>
      </c>
      <c r="AS51" s="25">
        <f t="shared" si="396"/>
        <v>0</v>
      </c>
      <c r="AT51" s="27">
        <v>0</v>
      </c>
      <c r="AU51" s="27">
        <v>0</v>
      </c>
      <c r="AV51" s="26">
        <v>0</v>
      </c>
      <c r="AW51" s="27">
        <v>0</v>
      </c>
      <c r="AX51" s="25">
        <f t="shared" si="397"/>
        <v>0</v>
      </c>
      <c r="AY51" s="27">
        <v>0</v>
      </c>
      <c r="AZ51" s="27">
        <v>0</v>
      </c>
      <c r="BA51" s="26">
        <v>0</v>
      </c>
      <c r="BB51" s="27">
        <v>0</v>
      </c>
      <c r="BC51" s="25">
        <f t="shared" si="398"/>
        <v>0</v>
      </c>
      <c r="BD51" s="27">
        <v>0</v>
      </c>
      <c r="BE51" s="27">
        <v>0</v>
      </c>
      <c r="BF51" s="26">
        <v>0</v>
      </c>
      <c r="BG51" s="27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25:D25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19" fitToWidth="2" fitToHeight="4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2024-02-16T08:54:32Z</cp:lastPrinted>
  <dcterms:created xsi:type="dcterms:W3CDTF">2019-10-14T07:16:42Z</dcterms:created>
  <dcterms:modified xsi:type="dcterms:W3CDTF">2024-02-16T08:54:33Z</dcterms:modified>
</cp:coreProperties>
</file>